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Мои Документы\Стратегия 2015 год\План мероприятий реализации стратегии в 2015 году\"/>
    </mc:Choice>
  </mc:AlternateContent>
  <bookViews>
    <workbookView xWindow="0" yWindow="0" windowWidth="13800" windowHeight="3252"/>
  </bookViews>
  <sheets>
    <sheet name="План, приложение 1" sheetId="2" r:id="rId1"/>
    <sheet name="Приложение к плану" sheetId="1" r:id="rId2"/>
  </sheets>
  <definedNames>
    <definedName name="_xlnm.Print_Titles" localSheetId="0">'План, приложение 1'!$6:$6</definedName>
    <definedName name="_xlnm.Print_Titles" localSheetId="1">'Приложение к плану'!$6:$7</definedName>
    <definedName name="_xlnm.Print_Area" localSheetId="0">'План, приложение 1'!$A$3:$F$199</definedName>
    <definedName name="_xlnm.Print_Area" localSheetId="1">'Приложение к плану'!$A$1:$P$488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99" i="1" l="1"/>
  <c r="N476" i="1"/>
  <c r="M476" i="1"/>
  <c r="L476" i="1"/>
  <c r="K476" i="1"/>
  <c r="J476" i="1"/>
  <c r="I476" i="1"/>
  <c r="H476" i="1"/>
  <c r="G476" i="1"/>
  <c r="N472" i="1"/>
  <c r="M472" i="1"/>
  <c r="L472" i="1"/>
  <c r="K472" i="1"/>
  <c r="J472" i="1"/>
  <c r="I472" i="1"/>
  <c r="H472" i="1"/>
  <c r="G472" i="1"/>
  <c r="N467" i="1"/>
  <c r="M467" i="1"/>
  <c r="L467" i="1"/>
  <c r="K467" i="1"/>
  <c r="J467" i="1"/>
  <c r="I467" i="1"/>
  <c r="H467" i="1"/>
  <c r="N461" i="1"/>
  <c r="M461" i="1"/>
  <c r="L461" i="1"/>
  <c r="K461" i="1"/>
  <c r="J461" i="1"/>
  <c r="I461" i="1"/>
  <c r="H461" i="1"/>
  <c r="O459" i="1"/>
  <c r="O458" i="1"/>
  <c r="O456" i="1"/>
  <c r="N444" i="1"/>
  <c r="M444" i="1"/>
  <c r="L444" i="1"/>
  <c r="K444" i="1"/>
  <c r="J444" i="1"/>
  <c r="I444" i="1"/>
  <c r="H444" i="1"/>
  <c r="G444" i="1"/>
  <c r="F444" i="1"/>
  <c r="N440" i="1"/>
  <c r="M440" i="1"/>
  <c r="L440" i="1"/>
  <c r="K440" i="1"/>
  <c r="J440" i="1"/>
  <c r="I440" i="1"/>
  <c r="H440" i="1"/>
  <c r="G440" i="1"/>
  <c r="F440" i="1"/>
  <c r="O436" i="1"/>
  <c r="N433" i="1"/>
  <c r="M433" i="1"/>
  <c r="L433" i="1"/>
  <c r="L431" i="1" s="1"/>
  <c r="K433" i="1"/>
  <c r="K431" i="1" s="1"/>
  <c r="J433" i="1"/>
  <c r="I433" i="1"/>
  <c r="I431" i="1" s="1"/>
  <c r="H433" i="1"/>
  <c r="G433" i="1"/>
  <c r="N431" i="1"/>
  <c r="M431" i="1"/>
  <c r="J431" i="1"/>
  <c r="N425" i="1"/>
  <c r="M425" i="1"/>
  <c r="L425" i="1"/>
  <c r="K425" i="1"/>
  <c r="J425" i="1"/>
  <c r="I425" i="1"/>
  <c r="H425" i="1"/>
  <c r="G425" i="1"/>
  <c r="N419" i="1"/>
  <c r="M419" i="1"/>
  <c r="L419" i="1"/>
  <c r="K419" i="1"/>
  <c r="J419" i="1"/>
  <c r="I419" i="1"/>
  <c r="J417" i="1"/>
  <c r="K417" i="1" s="1"/>
  <c r="I416" i="1"/>
  <c r="H414" i="1"/>
  <c r="I414" i="1" s="1"/>
  <c r="I413" i="1" s="1"/>
  <c r="G413" i="1"/>
  <c r="H408" i="1"/>
  <c r="G408" i="1"/>
  <c r="F408" i="1"/>
  <c r="N404" i="1"/>
  <c r="M404" i="1"/>
  <c r="L404" i="1"/>
  <c r="K404" i="1"/>
  <c r="J404" i="1"/>
  <c r="I404" i="1"/>
  <c r="H404" i="1"/>
  <c r="G404" i="1"/>
  <c r="F404" i="1"/>
  <c r="N399" i="1"/>
  <c r="M399" i="1"/>
  <c r="L399" i="1"/>
  <c r="K399" i="1"/>
  <c r="J399" i="1"/>
  <c r="H399" i="1"/>
  <c r="G399" i="1"/>
  <c r="O398" i="1"/>
  <c r="N395" i="1"/>
  <c r="M395" i="1"/>
  <c r="L395" i="1"/>
  <c r="K395" i="1"/>
  <c r="J395" i="1"/>
  <c r="I395" i="1"/>
  <c r="H395" i="1"/>
  <c r="G395" i="1"/>
  <c r="F395" i="1"/>
  <c r="N389" i="1"/>
  <c r="M389" i="1"/>
  <c r="L389" i="1"/>
  <c r="K389" i="1"/>
  <c r="J389" i="1"/>
  <c r="I389" i="1"/>
  <c r="H389" i="1"/>
  <c r="G389" i="1"/>
  <c r="N386" i="1"/>
  <c r="M386" i="1"/>
  <c r="L386" i="1"/>
  <c r="K386" i="1"/>
  <c r="J386" i="1"/>
  <c r="I386" i="1"/>
  <c r="H386" i="1"/>
  <c r="G386" i="1"/>
  <c r="F386" i="1"/>
  <c r="N382" i="1"/>
  <c r="M382" i="1"/>
  <c r="L382" i="1"/>
  <c r="K382" i="1"/>
  <c r="J382" i="1"/>
  <c r="I382" i="1"/>
  <c r="H382" i="1"/>
  <c r="G382" i="1"/>
  <c r="F382" i="1"/>
  <c r="N381" i="1"/>
  <c r="N392" i="1" s="1"/>
  <c r="M381" i="1"/>
  <c r="M392" i="1" s="1"/>
  <c r="L381" i="1"/>
  <c r="L392" i="1" s="1"/>
  <c r="K381" i="1"/>
  <c r="K392" i="1" s="1"/>
  <c r="J381" i="1"/>
  <c r="J392" i="1" s="1"/>
  <c r="I381" i="1"/>
  <c r="I392" i="1" s="1"/>
  <c r="H381" i="1"/>
  <c r="H392" i="1" s="1"/>
  <c r="G381" i="1"/>
  <c r="G392" i="1" s="1"/>
  <c r="F381" i="1"/>
  <c r="F392" i="1" s="1"/>
  <c r="N373" i="1"/>
  <c r="M373" i="1"/>
  <c r="L373" i="1"/>
  <c r="K373" i="1"/>
  <c r="J373" i="1"/>
  <c r="I373" i="1"/>
  <c r="H373" i="1"/>
  <c r="G373" i="1"/>
  <c r="F373" i="1"/>
  <c r="N369" i="1"/>
  <c r="M369" i="1"/>
  <c r="L369" i="1"/>
  <c r="K369" i="1"/>
  <c r="J369" i="1"/>
  <c r="I369" i="1"/>
  <c r="H369" i="1"/>
  <c r="G369" i="1"/>
  <c r="F369" i="1"/>
  <c r="N365" i="1"/>
  <c r="M365" i="1"/>
  <c r="L365" i="1"/>
  <c r="K365" i="1"/>
  <c r="J365" i="1"/>
  <c r="I365" i="1"/>
  <c r="H365" i="1"/>
  <c r="G365" i="1"/>
  <c r="F365" i="1"/>
  <c r="N361" i="1"/>
  <c r="M361" i="1"/>
  <c r="L361" i="1"/>
  <c r="K361" i="1"/>
  <c r="J361" i="1"/>
  <c r="I361" i="1"/>
  <c r="H361" i="1"/>
  <c r="G361" i="1"/>
  <c r="N351" i="1"/>
  <c r="M351" i="1"/>
  <c r="L351" i="1"/>
  <c r="K351" i="1"/>
  <c r="J351" i="1"/>
  <c r="I351" i="1"/>
  <c r="H351" i="1"/>
  <c r="G351" i="1"/>
  <c r="N346" i="1"/>
  <c r="M346" i="1"/>
  <c r="L346" i="1"/>
  <c r="K346" i="1"/>
  <c r="J346" i="1"/>
  <c r="I346" i="1"/>
  <c r="H346" i="1"/>
  <c r="G346" i="1"/>
  <c r="N341" i="1"/>
  <c r="M341" i="1"/>
  <c r="L341" i="1"/>
  <c r="K341" i="1"/>
  <c r="J341" i="1"/>
  <c r="I341" i="1"/>
  <c r="H341" i="1"/>
  <c r="G341" i="1"/>
  <c r="O340" i="1"/>
  <c r="N334" i="1"/>
  <c r="M334" i="1"/>
  <c r="L334" i="1"/>
  <c r="K334" i="1"/>
  <c r="J334" i="1"/>
  <c r="I334" i="1"/>
  <c r="H334" i="1"/>
  <c r="G334" i="1"/>
  <c r="O332" i="1"/>
  <c r="N329" i="1"/>
  <c r="M329" i="1"/>
  <c r="L329" i="1"/>
  <c r="K329" i="1"/>
  <c r="H329" i="1"/>
  <c r="O326" i="1"/>
  <c r="O325" i="1"/>
  <c r="O324" i="1"/>
  <c r="O322" i="1"/>
  <c r="O321" i="1"/>
  <c r="O320" i="1"/>
  <c r="O319" i="1"/>
  <c r="O318" i="1"/>
  <c r="N316" i="1"/>
  <c r="N314" i="1" s="1"/>
  <c r="M316" i="1"/>
  <c r="L316" i="1"/>
  <c r="K316" i="1"/>
  <c r="J316" i="1"/>
  <c r="J314" i="1" s="1"/>
  <c r="I316" i="1"/>
  <c r="I314" i="1" s="1"/>
  <c r="H316" i="1"/>
  <c r="H314" i="1" s="1"/>
  <c r="G316" i="1"/>
  <c r="G314" i="1" s="1"/>
  <c r="F316" i="1"/>
  <c r="M314" i="1"/>
  <c r="L314" i="1"/>
  <c r="K314" i="1"/>
  <c r="N310" i="1"/>
  <c r="M310" i="1"/>
  <c r="L310" i="1"/>
  <c r="K310" i="1"/>
  <c r="J310" i="1"/>
  <c r="I310" i="1"/>
  <c r="H310" i="1"/>
  <c r="G310" i="1"/>
  <c r="F310" i="1"/>
  <c r="N300" i="1"/>
  <c r="M300" i="1"/>
  <c r="L300" i="1"/>
  <c r="K300" i="1"/>
  <c r="J300" i="1"/>
  <c r="I300" i="1"/>
  <c r="H300" i="1"/>
  <c r="G300" i="1"/>
  <c r="F300" i="1"/>
  <c r="N296" i="1"/>
  <c r="M296" i="1"/>
  <c r="L296" i="1"/>
  <c r="K296" i="1"/>
  <c r="J296" i="1"/>
  <c r="I296" i="1"/>
  <c r="H296" i="1"/>
  <c r="G296" i="1"/>
  <c r="F296" i="1"/>
  <c r="O294" i="1"/>
  <c r="L290" i="1"/>
  <c r="K290" i="1"/>
  <c r="N285" i="1"/>
  <c r="M285" i="1"/>
  <c r="L285" i="1"/>
  <c r="K285" i="1"/>
  <c r="J285" i="1"/>
  <c r="I285" i="1"/>
  <c r="H285" i="1"/>
  <c r="G285" i="1"/>
  <c r="F285" i="1"/>
  <c r="N277" i="1"/>
  <c r="M277" i="1"/>
  <c r="L277" i="1"/>
  <c r="K277" i="1"/>
  <c r="J277" i="1"/>
  <c r="I277" i="1"/>
  <c r="H277" i="1"/>
  <c r="G277" i="1"/>
  <c r="N273" i="1"/>
  <c r="M273" i="1"/>
  <c r="L273" i="1"/>
  <c r="K273" i="1"/>
  <c r="I273" i="1"/>
  <c r="N264" i="1"/>
  <c r="M264" i="1"/>
  <c r="L264" i="1"/>
  <c r="K264" i="1"/>
  <c r="J264" i="1"/>
  <c r="I264" i="1"/>
  <c r="H264" i="1"/>
  <c r="N259" i="1"/>
  <c r="M259" i="1"/>
  <c r="L259" i="1"/>
  <c r="K259" i="1"/>
  <c r="J259" i="1"/>
  <c r="G259" i="1"/>
  <c r="F259" i="1"/>
  <c r="N255" i="1"/>
  <c r="M255" i="1"/>
  <c r="L255" i="1"/>
  <c r="K255" i="1"/>
  <c r="J255" i="1"/>
  <c r="I255" i="1"/>
  <c r="H255" i="1"/>
  <c r="N251" i="1"/>
  <c r="L251" i="1"/>
  <c r="O246" i="1"/>
  <c r="N242" i="1"/>
  <c r="M242" i="1"/>
  <c r="L242" i="1"/>
  <c r="K242" i="1"/>
  <c r="J242" i="1"/>
  <c r="I242" i="1"/>
  <c r="H242" i="1"/>
  <c r="G242" i="1"/>
  <c r="F242" i="1"/>
  <c r="O241" i="1"/>
  <c r="O239" i="1"/>
  <c r="O238" i="1"/>
  <c r="N233" i="1"/>
  <c r="N231" i="1" s="1"/>
  <c r="M233" i="1"/>
  <c r="L233" i="1"/>
  <c r="L231" i="1" s="1"/>
  <c r="K233" i="1"/>
  <c r="K231" i="1" s="1"/>
  <c r="J233" i="1"/>
  <c r="J231" i="1" s="1"/>
  <c r="I233" i="1"/>
  <c r="I231" i="1" s="1"/>
  <c r="H233" i="1"/>
  <c r="H231" i="1" s="1"/>
  <c r="G233" i="1"/>
  <c r="G231" i="1" s="1"/>
  <c r="E233" i="1"/>
  <c r="E231" i="1" s="1"/>
  <c r="M231" i="1"/>
  <c r="F231" i="1"/>
  <c r="N227" i="1"/>
  <c r="M227" i="1"/>
  <c r="L227" i="1"/>
  <c r="K227" i="1"/>
  <c r="J227" i="1"/>
  <c r="I227" i="1"/>
  <c r="H227" i="1"/>
  <c r="N216" i="1"/>
  <c r="M216" i="1"/>
  <c r="L216" i="1"/>
  <c r="K216" i="1"/>
  <c r="J216" i="1"/>
  <c r="I216" i="1"/>
  <c r="H216" i="1"/>
  <c r="G216" i="1"/>
  <c r="N212" i="1"/>
  <c r="M212" i="1"/>
  <c r="L212" i="1"/>
  <c r="K212" i="1"/>
  <c r="J212" i="1"/>
  <c r="I212" i="1"/>
  <c r="H212" i="1"/>
  <c r="G212" i="1"/>
  <c r="F212" i="1"/>
  <c r="I196" i="1"/>
  <c r="I192" i="1" s="1"/>
  <c r="I92" i="1" s="1"/>
  <c r="K195" i="1"/>
  <c r="N192" i="1"/>
  <c r="N92" i="1" s="1"/>
  <c r="M192" i="1"/>
  <c r="M92" i="1" s="1"/>
  <c r="L192" i="1"/>
  <c r="L92" i="1" s="1"/>
  <c r="K192" i="1"/>
  <c r="K92" i="1" s="1"/>
  <c r="J192" i="1"/>
  <c r="J92" i="1" s="1"/>
  <c r="H192" i="1"/>
  <c r="H92" i="1" s="1"/>
  <c r="G192" i="1"/>
  <c r="O191" i="1"/>
  <c r="N172" i="1"/>
  <c r="M172" i="1"/>
  <c r="L172" i="1"/>
  <c r="K172" i="1"/>
  <c r="J172" i="1"/>
  <c r="I172" i="1"/>
  <c r="H172" i="1"/>
  <c r="G172" i="1"/>
  <c r="K170" i="1"/>
  <c r="K169" i="1"/>
  <c r="K168" i="1"/>
  <c r="G167" i="1"/>
  <c r="J163" i="1"/>
  <c r="I163" i="1"/>
  <c r="H163" i="1"/>
  <c r="O163" i="1" s="1"/>
  <c r="G163" i="1"/>
  <c r="J162" i="1"/>
  <c r="I162" i="1"/>
  <c r="H162" i="1"/>
  <c r="O162" i="1" s="1"/>
  <c r="G162" i="1"/>
  <c r="N150" i="1"/>
  <c r="N159" i="1" s="1"/>
  <c r="M150" i="1"/>
  <c r="M159" i="1" s="1"/>
  <c r="L150" i="1"/>
  <c r="L159" i="1" s="1"/>
  <c r="K150" i="1"/>
  <c r="K159" i="1" s="1"/>
  <c r="J150" i="1"/>
  <c r="J159" i="1" s="1"/>
  <c r="I150" i="1"/>
  <c r="I159" i="1" s="1"/>
  <c r="H150" i="1"/>
  <c r="G150" i="1"/>
  <c r="N145" i="1"/>
  <c r="M145" i="1"/>
  <c r="L145" i="1"/>
  <c r="K145" i="1"/>
  <c r="J145" i="1"/>
  <c r="I145" i="1"/>
  <c r="H145" i="1"/>
  <c r="O140" i="1"/>
  <c r="O139" i="1"/>
  <c r="O138" i="1"/>
  <c r="O137" i="1"/>
  <c r="O134" i="1"/>
  <c r="O133" i="1"/>
  <c r="O131" i="1"/>
  <c r="O130" i="1"/>
  <c r="I127" i="1"/>
  <c r="J127" i="1" s="1"/>
  <c r="N124" i="1"/>
  <c r="H124" i="1"/>
  <c r="G124" i="1"/>
  <c r="O122" i="1"/>
  <c r="O121" i="1"/>
  <c r="O120" i="1"/>
  <c r="N119" i="1"/>
  <c r="M119" i="1"/>
  <c r="L119" i="1"/>
  <c r="L105" i="1" s="1"/>
  <c r="K119" i="1"/>
  <c r="K105" i="1" s="1"/>
  <c r="J119" i="1"/>
  <c r="I119" i="1"/>
  <c r="H119" i="1"/>
  <c r="G119" i="1"/>
  <c r="O118" i="1"/>
  <c r="J117" i="1"/>
  <c r="I117" i="1"/>
  <c r="I116" i="1" s="1"/>
  <c r="H117" i="1"/>
  <c r="O117" i="1" s="1"/>
  <c r="G117" i="1"/>
  <c r="G116" i="1" s="1"/>
  <c r="N116" i="1"/>
  <c r="N104" i="1" s="1"/>
  <c r="O104" i="1" s="1"/>
  <c r="M116" i="1"/>
  <c r="M104" i="1" s="1"/>
  <c r="L116" i="1"/>
  <c r="L104" i="1" s="1"/>
  <c r="K116" i="1"/>
  <c r="K104" i="1" s="1"/>
  <c r="J116" i="1"/>
  <c r="O115" i="1"/>
  <c r="O114" i="1"/>
  <c r="I114" i="1"/>
  <c r="I113" i="1" s="1"/>
  <c r="N113" i="1"/>
  <c r="N103" i="1" s="1"/>
  <c r="O103" i="1" s="1"/>
  <c r="M113" i="1"/>
  <c r="M103" i="1" s="1"/>
  <c r="L113" i="1"/>
  <c r="K113" i="1"/>
  <c r="K103" i="1" s="1"/>
  <c r="J113" i="1"/>
  <c r="H113" i="1"/>
  <c r="G113" i="1"/>
  <c r="O111" i="1"/>
  <c r="J110" i="1"/>
  <c r="I110" i="1"/>
  <c r="H110" i="1"/>
  <c r="G110" i="1"/>
  <c r="O109" i="1"/>
  <c r="K108" i="1"/>
  <c r="L108" i="1" s="1"/>
  <c r="J107" i="1"/>
  <c r="I107" i="1"/>
  <c r="H107" i="1"/>
  <c r="G107" i="1"/>
  <c r="O106" i="1"/>
  <c r="M105" i="1"/>
  <c r="L103" i="1"/>
  <c r="N94" i="1"/>
  <c r="M94" i="1"/>
  <c r="L94" i="1"/>
  <c r="K94" i="1"/>
  <c r="J94" i="1"/>
  <c r="I94" i="1"/>
  <c r="H94" i="1"/>
  <c r="G94" i="1"/>
  <c r="N93" i="1"/>
  <c r="M93" i="1"/>
  <c r="L93" i="1"/>
  <c r="K93" i="1"/>
  <c r="J93" i="1"/>
  <c r="I93" i="1"/>
  <c r="H93" i="1"/>
  <c r="G93" i="1"/>
  <c r="F93" i="1"/>
  <c r="E93" i="1"/>
  <c r="G92" i="1"/>
  <c r="F92" i="1"/>
  <c r="F91" i="1"/>
  <c r="F167" i="1" s="1"/>
  <c r="E91" i="1"/>
  <c r="I86" i="1"/>
  <c r="J86" i="1" s="1"/>
  <c r="K86" i="1" s="1"/>
  <c r="L86" i="1" s="1"/>
  <c r="M86" i="1" s="1"/>
  <c r="N86" i="1" s="1"/>
  <c r="N80" i="1"/>
  <c r="M80" i="1"/>
  <c r="L80" i="1"/>
  <c r="K80" i="1"/>
  <c r="J80" i="1"/>
  <c r="I80" i="1"/>
  <c r="H80" i="1"/>
  <c r="G80" i="1"/>
  <c r="F80" i="1"/>
  <c r="I73" i="1"/>
  <c r="J73" i="1" s="1"/>
  <c r="K73" i="1" s="1"/>
  <c r="N72" i="1"/>
  <c r="M72" i="1"/>
  <c r="L72" i="1"/>
  <c r="K72" i="1"/>
  <c r="J72" i="1"/>
  <c r="I72" i="1"/>
  <c r="H72" i="1"/>
  <c r="N71" i="1"/>
  <c r="M71" i="1"/>
  <c r="L71" i="1"/>
  <c r="K71" i="1"/>
  <c r="J71" i="1"/>
  <c r="I71" i="1"/>
  <c r="H71" i="1"/>
  <c r="G69" i="1"/>
  <c r="F69" i="1"/>
  <c r="E69" i="1"/>
  <c r="H68" i="1"/>
  <c r="I68" i="1" s="1"/>
  <c r="J68" i="1" s="1"/>
  <c r="G63" i="1"/>
  <c r="F63" i="1"/>
  <c r="E63" i="1"/>
  <c r="N58" i="1"/>
  <c r="M58" i="1"/>
  <c r="L58" i="1"/>
  <c r="K58" i="1"/>
  <c r="J58" i="1"/>
  <c r="I58" i="1"/>
  <c r="H58" i="1"/>
  <c r="G58" i="1"/>
  <c r="F58" i="1"/>
  <c r="E58" i="1"/>
  <c r="D58" i="1"/>
  <c r="N54" i="1"/>
  <c r="M54" i="1"/>
  <c r="L54" i="1"/>
  <c r="K54" i="1"/>
  <c r="J54" i="1"/>
  <c r="I54" i="1"/>
  <c r="H54" i="1"/>
  <c r="O53" i="1"/>
  <c r="P44" i="1"/>
  <c r="O44" i="1"/>
  <c r="N44" i="1"/>
  <c r="M44" i="1"/>
  <c r="L44" i="1"/>
  <c r="K44" i="1"/>
  <c r="J44" i="1"/>
  <c r="I44" i="1"/>
  <c r="H44" i="1"/>
  <c r="G44" i="1"/>
  <c r="N17" i="1"/>
  <c r="M17" i="1"/>
  <c r="M43" i="1" s="1"/>
  <c r="L17" i="1"/>
  <c r="K17" i="1"/>
  <c r="K43" i="1" s="1"/>
  <c r="J17" i="1"/>
  <c r="J43" i="1" s="1"/>
  <c r="I17" i="1"/>
  <c r="H17" i="1"/>
  <c r="H43" i="1" s="1"/>
  <c r="G17" i="1"/>
  <c r="G43" i="1" s="1"/>
  <c r="G16" i="1"/>
  <c r="F16" i="1"/>
  <c r="O16" i="1" s="1"/>
  <c r="E16" i="1"/>
  <c r="H15" i="1"/>
  <c r="I15" i="1" s="1"/>
  <c r="J15" i="1" s="1"/>
  <c r="K15" i="1" s="1"/>
  <c r="L15" i="1" s="1"/>
  <c r="M15" i="1" s="1"/>
  <c r="N15" i="1" s="1"/>
  <c r="O15" i="1" s="1"/>
  <c r="H13" i="1"/>
  <c r="G13" i="1"/>
  <c r="F13" i="1"/>
  <c r="E13" i="1"/>
  <c r="I12" i="1"/>
  <c r="N43" i="1" l="1"/>
  <c r="H63" i="1"/>
  <c r="H69" i="1"/>
  <c r="J190" i="1"/>
  <c r="N190" i="1"/>
  <c r="K107" i="1"/>
  <c r="K101" i="1" s="1"/>
  <c r="L190" i="1"/>
  <c r="I43" i="1"/>
  <c r="K112" i="1"/>
  <c r="K110" i="1" s="1"/>
  <c r="K102" i="1" s="1"/>
  <c r="O119" i="1"/>
  <c r="O472" i="1"/>
  <c r="H413" i="1"/>
  <c r="H190" i="1"/>
  <c r="O190" i="1" s="1"/>
  <c r="O113" i="1"/>
  <c r="I124" i="1"/>
  <c r="K190" i="1"/>
  <c r="J416" i="1"/>
  <c r="I190" i="1"/>
  <c r="M190" i="1"/>
  <c r="O476" i="1"/>
  <c r="H91" i="1"/>
  <c r="H167" i="1" s="1"/>
  <c r="O192" i="1"/>
  <c r="K68" i="1"/>
  <c r="K63" i="1" s="1"/>
  <c r="J63" i="1"/>
  <c r="I63" i="1"/>
  <c r="I69" i="1"/>
  <c r="J69" i="1"/>
  <c r="L43" i="1"/>
  <c r="H14" i="1"/>
  <c r="M108" i="1"/>
  <c r="L107" i="1"/>
  <c r="L101" i="1" s="1"/>
  <c r="K127" i="1"/>
  <c r="J124" i="1"/>
  <c r="I14" i="1"/>
  <c r="K69" i="1"/>
  <c r="L73" i="1"/>
  <c r="L417" i="1"/>
  <c r="K416" i="1"/>
  <c r="I13" i="1"/>
  <c r="N105" i="1"/>
  <c r="O105" i="1" s="1"/>
  <c r="O316" i="1"/>
  <c r="J12" i="1"/>
  <c r="H116" i="1"/>
  <c r="O116" i="1" s="1"/>
  <c r="L68" i="1" l="1"/>
  <c r="M68" i="1" s="1"/>
  <c r="L112" i="1"/>
  <c r="L110" i="1" s="1"/>
  <c r="L102" i="1" s="1"/>
  <c r="H90" i="1"/>
  <c r="I91" i="1"/>
  <c r="I167" i="1" s="1"/>
  <c r="J14" i="1"/>
  <c r="K12" i="1"/>
  <c r="M417" i="1"/>
  <c r="L416" i="1"/>
  <c r="L127" i="1"/>
  <c r="K124" i="1"/>
  <c r="N108" i="1"/>
  <c r="M107" i="1"/>
  <c r="M101" i="1" s="1"/>
  <c r="M73" i="1"/>
  <c r="L69" i="1"/>
  <c r="L63" i="1" l="1"/>
  <c r="M112" i="1"/>
  <c r="N112" i="1" s="1"/>
  <c r="J91" i="1"/>
  <c r="K91" i="1" s="1"/>
  <c r="I90" i="1"/>
  <c r="N73" i="1"/>
  <c r="N69" i="1" s="1"/>
  <c r="M69" i="1"/>
  <c r="K14" i="1"/>
  <c r="L12" i="1"/>
  <c r="L124" i="1"/>
  <c r="M127" i="1"/>
  <c r="M124" i="1" s="1"/>
  <c r="M63" i="1"/>
  <c r="N68" i="1"/>
  <c r="N63" i="1" s="1"/>
  <c r="O63" i="1" s="1"/>
  <c r="N107" i="1"/>
  <c r="O108" i="1"/>
  <c r="M416" i="1"/>
  <c r="N417" i="1"/>
  <c r="N416" i="1" s="1"/>
  <c r="M110" i="1" l="1"/>
  <c r="M102" i="1" s="1"/>
  <c r="J167" i="1"/>
  <c r="J90" i="1"/>
  <c r="O107" i="1"/>
  <c r="N101" i="1"/>
  <c r="O101" i="1" s="1"/>
  <c r="N110" i="1"/>
  <c r="O112" i="1"/>
  <c r="M12" i="1"/>
  <c r="L14" i="1"/>
  <c r="K167" i="1"/>
  <c r="K90" i="1"/>
  <c r="L91" i="1"/>
  <c r="L167" i="1" l="1"/>
  <c r="L90" i="1"/>
  <c r="M91" i="1"/>
  <c r="M14" i="1"/>
  <c r="N12" i="1"/>
  <c r="O110" i="1"/>
  <c r="N102" i="1"/>
  <c r="O102" i="1" s="1"/>
  <c r="N14" i="1" l="1"/>
  <c r="O14" i="1" s="1"/>
  <c r="O12" i="1"/>
  <c r="M90" i="1"/>
  <c r="N91" i="1"/>
  <c r="M167" i="1"/>
  <c r="N90" i="1" l="1"/>
  <c r="O90" i="1" s="1"/>
  <c r="N167" i="1"/>
</calcChain>
</file>

<file path=xl/sharedStrings.xml><?xml version="1.0" encoding="utf-8"?>
<sst xmlns="http://schemas.openxmlformats.org/spreadsheetml/2006/main" count="1576" uniqueCount="806">
  <si>
    <t>Таблица целевых индикаторов, установленных для достижения целей стратегии социально-экономического развития МО ГО "Усинск" до 2020 г.</t>
  </si>
  <si>
    <t>№ п/п</t>
  </si>
  <si>
    <t>показатели</t>
  </si>
  <si>
    <t>ед. измерения</t>
  </si>
  <si>
    <t>2010 г. отчёт</t>
  </si>
  <si>
    <t>2011 отчёт</t>
  </si>
  <si>
    <t>2012 г. отчёт</t>
  </si>
  <si>
    <t>2013 г. отчёт</t>
  </si>
  <si>
    <t>плановые значения целевых индикаторов</t>
  </si>
  <si>
    <t>ответственный</t>
  </si>
  <si>
    <t>2014 г. оценка</t>
  </si>
  <si>
    <t>2015 г.</t>
  </si>
  <si>
    <t>2016 г.</t>
  </si>
  <si>
    <t>2017 г.</t>
  </si>
  <si>
    <t>2018 г.</t>
  </si>
  <si>
    <t>2019 г.</t>
  </si>
  <si>
    <t>2020 г.</t>
  </si>
  <si>
    <t>2020 г. к 2014 г.</t>
  </si>
  <si>
    <t>Блок 1 Экономическое развитие</t>
  </si>
  <si>
    <t>Задача 1. Обеспечение экономического развития МО ГО "Усинск"</t>
  </si>
  <si>
    <t>Инвестиционная политика и повышение инвестиционной привлекательности</t>
  </si>
  <si>
    <t>заведующая сектором инвестиций Л.В. Кравчун</t>
  </si>
  <si>
    <t>Инвестиции в основной капитал, в фактических ценах соответствующих лет</t>
  </si>
  <si>
    <t>млн. руб.</t>
  </si>
  <si>
    <t>в % к предыдущему году</t>
  </si>
  <si>
    <t>Объем инвестиций в основной капитал (за исключением бюджетных средств) в расчете на 1 жителя</t>
  </si>
  <si>
    <t>рублей</t>
  </si>
  <si>
    <t>инвестиции в основной капитал за счет бюджетных средств</t>
  </si>
  <si>
    <t>в % к предыдущему году инвестиции в основной капитал за счет бюджетных средств</t>
  </si>
  <si>
    <t>Количество инвестиционных проектов, реализованных на территории муниципального образования, в том числе на условиях МЧП</t>
  </si>
  <si>
    <t>ед.</t>
  </si>
  <si>
    <t>в том числе:</t>
  </si>
  <si>
    <t>ФАП Новикбож</t>
  </si>
  <si>
    <t>ФАП Денисовка</t>
  </si>
  <si>
    <t>Ледовый дворец</t>
  </si>
  <si>
    <t xml:space="preserve">строительство нового здания филиала № 7 МБУК УЦБС с. Мутный Материк </t>
  </si>
  <si>
    <t>ДОУ с. Мутный Материк</t>
  </si>
  <si>
    <t>ДОУ с. Усть - Лыжа</t>
  </si>
  <si>
    <t>ДОУ с. Щельябож</t>
  </si>
  <si>
    <t>спорт зал школы в д. Захарвань</t>
  </si>
  <si>
    <t>строительство внутрипоселковых газораспределительных сетей для обеспечения попутным газом сельских населенных пунктов в пгт. Парма, с. Колва, с. Усть-Уса, д. Новикбож (средства местного бюджета, оценка)</t>
  </si>
  <si>
    <t xml:space="preserve">строительство мостового перехода через р. Лыжа на автомобильной дороге "Печора (от п. Кожва) - Усть-Уса - Усинск" (Дорожное агентство Республики Коми)
</t>
  </si>
  <si>
    <t xml:space="preserve">реконструкция автомобильной дороги "Усть-Уса - Харьягинский" км 0 + 000 (место отдыха) (Дорожное агентство Республики Коми)
</t>
  </si>
  <si>
    <t xml:space="preserve">реконструкция автомобильной дороги "Усть-Уса - Харьягинский" км 42 (место отдыха) (Дорожное агентство Республики Коми)
</t>
  </si>
  <si>
    <t xml:space="preserve">строительство конноспортивного комплекса «Кавалькада»; </t>
  </si>
  <si>
    <t>строительство краеведческого музея в с. Колва (2017 г.)</t>
  </si>
  <si>
    <t>строительство физкультурно-оздоровительного комплекса с универсальными залами (дворец спорта) (2019 г. - начало строительства, 2020 г. - ввод)</t>
  </si>
  <si>
    <t xml:space="preserve">строительство кафе быстрого питания </t>
  </si>
  <si>
    <t>строительство водозабора по извлечению подземных артезианских вод для обеспечения жителей г. Усинска питьевой водой (средства республиканского бюджета Республики Коми и местного бюджета)</t>
  </si>
  <si>
    <t>установка по переработке нефтешламов</t>
  </si>
  <si>
    <t>строительство мини-завода по переработке отработанных резиновых изделий (средства республиканского бюджета Республики Коми и местного бюджета)</t>
  </si>
  <si>
    <t>строительство завода по переработке твердых бытовых отходов</t>
  </si>
  <si>
    <t>строительство полигона ТБО в г. Усинск</t>
  </si>
  <si>
    <t>строительство полигона промышленных отходов (средства республиканского бюджета Республики Коми и местного бюджета)</t>
  </si>
  <si>
    <t>строительство модульного здания МБУК ДК в с. Усть - Лыжа</t>
  </si>
  <si>
    <t>строительство филиала МБУК ДК Мутный Материк в д. Денисовка (МФКЦ) (2014 г. - начало строительство - 2015 г.) (строительство  социально-досугового центра)</t>
  </si>
  <si>
    <t>Удельный вес инвестиционных проектов, реализованных на условиях муниципально-частного партнёрства</t>
  </si>
  <si>
    <t>%</t>
  </si>
  <si>
    <t>Всего</t>
  </si>
  <si>
    <t>строительство внутрипоселковых газораспределительных сетей для обеспечения попутным газом сельских населенных пунктов в пгт. Парма, с. Колва (2016 г.), с. Усть-Уса, д. Новикбож</t>
  </si>
  <si>
    <t xml:space="preserve">строительство конноспортивного комплекса «Кавалькада» (2016 г. - начало строительства, 2017 г. - ввод); </t>
  </si>
  <si>
    <t>строительство мини-завода по переработке отработанных резиновых изделий</t>
  </si>
  <si>
    <t xml:space="preserve">Обеспечение актуальной информацией потенциальных инвесторов на официальном сайте http//city.usinsk.ru. </t>
  </si>
  <si>
    <t>да / нет</t>
  </si>
  <si>
    <t>да</t>
  </si>
  <si>
    <t>Количество промышленных площадок на территории муниципального образования, ориентированных на развитие промышленного производства</t>
  </si>
  <si>
    <t>Удельный вес организаций, осуществляющих инновации, в общем числе обследованных организаций</t>
  </si>
  <si>
    <t>Расчёт показателя</t>
  </si>
  <si>
    <t>количество организаций, осуществляющих инновации</t>
  </si>
  <si>
    <t>число обследованных организаций</t>
  </si>
  <si>
    <t>заместитель руководителя управления экономического развития и прогнозирования - руководитель отдела экономического развития и прогнозирования А.А. Актиева</t>
  </si>
  <si>
    <t>Соотношение количества вновь созданных организаций и количества официально ликвидированных организаций</t>
  </si>
  <si>
    <t>вновь зарегистрировано организаций</t>
  </si>
  <si>
    <t>официально ликвидировано организаций</t>
  </si>
  <si>
    <t>Развитие малого и среднего предпринимательства</t>
  </si>
  <si>
    <t>количество малых предприятий</t>
  </si>
  <si>
    <t>количество микро предприятий</t>
  </si>
  <si>
    <t>количество средних  предприятий</t>
  </si>
  <si>
    <t>индивидуальные предприниматели (условно один человек принимается за 1 ед.)</t>
  </si>
  <si>
    <t xml:space="preserve">среднесписочная численность работников (без внешних совместителей) малых предприятий городского округа </t>
  </si>
  <si>
    <t>чел.</t>
  </si>
  <si>
    <t>27,15 чел. на 1 предприятие (оценка)</t>
  </si>
  <si>
    <t>среднесписочная численность работников (без внешних совместителей) средних предприятий городского округа</t>
  </si>
  <si>
    <t>106,4 чел. на 1 предприятие</t>
  </si>
  <si>
    <t>среднесписочная численность работников (без внешних совместителей)  крупных и средних предприятий и некоммерческих организаций (без субъектов малого предпринимательства) городского округа</t>
  </si>
  <si>
    <t>Развитие туризма</t>
  </si>
  <si>
    <t>Количество гостиниц и аналогичных средств размещения</t>
  </si>
  <si>
    <t xml:space="preserve">Количество туристического потока </t>
  </si>
  <si>
    <t>Межрегиональное и межмуниципальное сотрудничество</t>
  </si>
  <si>
    <t>Количество соглашений заключённых в рамках межрегионального и межмуниципального сотрудничества</t>
  </si>
  <si>
    <t>руководитель управления правовой и кадровой работы И.Л. Александрова</t>
  </si>
  <si>
    <t>Развитие социального партнерства</t>
  </si>
  <si>
    <t>Удельный вес организаций муниципального образования, охваченных коллективно-договорными отношениями</t>
  </si>
  <si>
    <t>количество организаций с которыми заключено соглашение</t>
  </si>
  <si>
    <t>количество юридических лиц</t>
  </si>
  <si>
    <t>Развитие нефтегазового комплекса</t>
  </si>
  <si>
    <t>Производство промышленной продукции</t>
  </si>
  <si>
    <t>нефть, включая газовый конденсат</t>
  </si>
  <si>
    <t>тыс. тонн</t>
  </si>
  <si>
    <t>газ природный и попутный</t>
  </si>
  <si>
    <t xml:space="preserve"> млн куб м</t>
  </si>
  <si>
    <t>Задача 2. Создание условий максимально полного удовлетворения потребностей населения в улучшении жилищных условий, жилищно-коммунальных услугах и социальной сферы</t>
  </si>
  <si>
    <t>руководитель отдела по учёту, распределению жилья и переселению Т.И. Глущенко</t>
  </si>
  <si>
    <t>Общая площадь жилых помещений, приходящаяся в среднем на одного жителя</t>
  </si>
  <si>
    <t>кв.м</t>
  </si>
  <si>
    <t>площадь жилых помещений (на конец года)</t>
  </si>
  <si>
    <t>кв.м. общей площади</t>
  </si>
  <si>
    <t xml:space="preserve">за счёт средств местных бюджетов </t>
  </si>
  <si>
    <t>индивидуальные жилые дома, построенные населением за свой счёт и (или) с помощью кредитов</t>
  </si>
  <si>
    <t>кв. м. общей площади</t>
  </si>
  <si>
    <t>Доля населения, получившего жилые помещения и улучшившего жилищные условия в отчетном году, в общей численности населения, состоящего на учете в качестве нуждающегося в жилых помещениях</t>
  </si>
  <si>
    <t>население, получившее жилые помещения и улучшившее жилищные условия в отчетном году</t>
  </si>
  <si>
    <t>общей численности населения, состоящего на учете в качестве нуждающегося в жилых помещениях</t>
  </si>
  <si>
    <t>Молодые семьи, получившие жилые помещения и улучшившие жилищные условия в отчетном году</t>
  </si>
  <si>
    <t>директор МКУ УЖКХ А.И. Коновалов</t>
  </si>
  <si>
    <t>Удельная величина потребления энергетических ресурсов в многоквартирных домах</t>
  </si>
  <si>
    <t>электрическая энергия</t>
  </si>
  <si>
    <t>кВт/ч на 1 проживающего</t>
  </si>
  <si>
    <t>тепловая энергия</t>
  </si>
  <si>
    <t>Гкал на 
1 кв. метр общей площади</t>
  </si>
  <si>
    <t>горячая вода</t>
  </si>
  <si>
    <t>куб. метров на 1 проживающего</t>
  </si>
  <si>
    <t>холодная вода</t>
  </si>
  <si>
    <t>природный газ</t>
  </si>
  <si>
    <t>объем потребления электрической энергии в многоквартирных домах</t>
  </si>
  <si>
    <t>кВтч</t>
  </si>
  <si>
    <t>число проживающих в многоквартирных домах, которым отпущен соответствующий энергетический ресурс</t>
  </si>
  <si>
    <t>человек</t>
  </si>
  <si>
    <t xml:space="preserve">объем потребленной тепловой энергии в многоквартирных домах </t>
  </si>
  <si>
    <t>Гкал</t>
  </si>
  <si>
    <t xml:space="preserve">общая площадь жилых помещений в многоквартирных домах
</t>
  </si>
  <si>
    <t>кв. метров</t>
  </si>
  <si>
    <t>расчёт = предыдущий год +стр. "ввод жилых помещений"- "расселяемая площадь"</t>
  </si>
  <si>
    <t>вода  горячая</t>
  </si>
  <si>
    <t>объем потребления воды (горячей) в многоквартирных домах (куб.метров)</t>
  </si>
  <si>
    <t>число проживающих в многоквартирных домах, которым отпущен соответствующий энергетический ресурс (человек).</t>
  </si>
  <si>
    <t>вода холодная</t>
  </si>
  <si>
    <t>объем потребления воды (холодной) в многоквартирных домах (куб.метров)</t>
  </si>
  <si>
    <t>объем потребления природного газа в многоквартирных домах</t>
  </si>
  <si>
    <t>куб.метров</t>
  </si>
  <si>
    <t>Объем потребления электрической энергии уличного освещения</t>
  </si>
  <si>
    <t>Доля освещенных частей улиц в их общей протяжённости</t>
  </si>
  <si>
    <t>общая площадь улиц, проездов</t>
  </si>
  <si>
    <t>км</t>
  </si>
  <si>
    <t>освященная часть</t>
  </si>
  <si>
    <t>водоснабжение (на конец года)</t>
  </si>
  <si>
    <t xml:space="preserve">  </t>
  </si>
  <si>
    <t>Протяжённость водопроводных сетей нуждающихся в замене (на конец года)</t>
  </si>
  <si>
    <t>Одиночное протяжение уличной водопроводной сети (от водоочистной станции до камеры пересечения ул. Нефтяников и ул. Промышленная)</t>
  </si>
  <si>
    <t xml:space="preserve"> км</t>
  </si>
  <si>
    <t>износ</t>
  </si>
  <si>
    <t xml:space="preserve"> %</t>
  </si>
  <si>
    <t>водоотведение (на конец года)</t>
  </si>
  <si>
    <t>Одиночное протяжение уличной канализационной сети</t>
  </si>
  <si>
    <t>в том числе нуждающейся в замене</t>
  </si>
  <si>
    <t>теплоснабжение (на конец года)</t>
  </si>
  <si>
    <t>Число источников теплоснабжения (муниципальные)</t>
  </si>
  <si>
    <t>Суммарная мощность источников теплоснабжения (муниципальные)</t>
  </si>
  <si>
    <t>Гкал/час</t>
  </si>
  <si>
    <t>Протяжённость тепловых паровых сетей в двухтрубном исчислении (ООО "Усинская тепловая компания")</t>
  </si>
  <si>
    <t>Выполнение предписаний Ростехнадзора</t>
  </si>
  <si>
    <t>количество выставленных предписаний</t>
  </si>
  <si>
    <t>количество выполненных предписаний</t>
  </si>
  <si>
    <t>Количество построенных и введённых в эксплуатацию объектов водоснабжения в сельских населённых пунктах</t>
  </si>
  <si>
    <t>руководитель отдела территориального развития, экологии и природопользования Г.В. Фащенко</t>
  </si>
  <si>
    <t>с. Усть - Лыжа</t>
  </si>
  <si>
    <t>пст. Усадор</t>
  </si>
  <si>
    <t>Денисовка</t>
  </si>
  <si>
    <t>Количество обустроенных в соответствии с законодательством существующих объектов водоснабжения в сельских населённых пунктах</t>
  </si>
  <si>
    <t>с. Усть - Уса</t>
  </si>
  <si>
    <t>с. Щельябож</t>
  </si>
  <si>
    <t>д. Захарвань</t>
  </si>
  <si>
    <t>с. Мутный Материк</t>
  </si>
  <si>
    <t>д. Васькино</t>
  </si>
  <si>
    <t>с. Колва</t>
  </si>
  <si>
    <t>д. Новикбож</t>
  </si>
  <si>
    <t>Количество проведенных мероприятий по оценке запасов подземных вод в сельских населенных пунктах</t>
  </si>
  <si>
    <t>Градостроительное развитие</t>
  </si>
  <si>
    <t>Наличие в городском округе утвержденного генерального плана городского округа (схемы территориального планирования)</t>
  </si>
  <si>
    <t>Площадь земельных участков, предоставленных для строительства в расчете на 10 тыс. человек населения, - всего</t>
  </si>
  <si>
    <t>га</t>
  </si>
  <si>
    <t>в том числе
земельных участков, предоставленных для жилищного строительства, индивидуального строительства и комплексного освоения в целях жилищного строительства</t>
  </si>
  <si>
    <t>Площадь земельных участков, предоставленных для строительства</t>
  </si>
  <si>
    <t>Общая площадь жилых помещений</t>
  </si>
  <si>
    <t>кв.м.</t>
  </si>
  <si>
    <t>Расселяемая площадь ветхого и аварийного жилищного фонда</t>
  </si>
  <si>
    <t>директор МКУ УЖКХ А.И. Коновалов, директор МБУ УКС Н.В. Рабчевский</t>
  </si>
  <si>
    <t>Количество расселённых помещений</t>
  </si>
  <si>
    <t>Количество переселённых жителей</t>
  </si>
  <si>
    <t>Стимулирование развития социально-культурного и жилищного строительства</t>
  </si>
  <si>
    <t>директор МБУ УКС Н.В. Рабчевский</t>
  </si>
  <si>
    <t>Количество введённых в эксплуатацию объектов социальной сферы</t>
  </si>
  <si>
    <t>ДОУ с. Усть - Лыжа на 45 мест</t>
  </si>
  <si>
    <t>кафе быстрого питания</t>
  </si>
  <si>
    <t>конноспортивный комплекс «Кавалькада»</t>
  </si>
  <si>
    <t>краеведческий музей в с. Колва</t>
  </si>
  <si>
    <t>модульное здание МБУК ДК в с. Усть - Лыжа</t>
  </si>
  <si>
    <t>физкультурно-оздоровительный комплекс с универсальными залами (дворец спорта)</t>
  </si>
  <si>
    <t xml:space="preserve">филиал МБУК ДК Мутный Материк в д. Денисовка (МФКЦ) </t>
  </si>
  <si>
    <t>школа в г. Усинск</t>
  </si>
  <si>
    <t>школа -сад д. Денисовка</t>
  </si>
  <si>
    <t>Ввод в действие жилых домов,</t>
  </si>
  <si>
    <t xml:space="preserve"> кв. м</t>
  </si>
  <si>
    <t>в том числе индивидуальными застройщиками</t>
  </si>
  <si>
    <t>за счёт средств местного бюджета</t>
  </si>
  <si>
    <t>в том числе (за счёт средств МБ):</t>
  </si>
  <si>
    <t>18 квартирный жилой дома в мкр. Пионерный по ул. Нефтяников (в 2013 г. финансировались работы по техническому присоединению, услуг по врезке газа и ведению технического надзора при строительстве газопровода). Объект введён в эксплуатацию 21 июня 2013 г.</t>
  </si>
  <si>
    <t>жилые дома для переселения граждан из аварийного жилищного фонда, в рамках подпрограммы     «Переселение граждан из аварийного жилищного фонда на 2013-2017 гг. на территории муниципального образования городского округа «Усинск» (с привлечением средств ГК Фонда содействия реформированию ЖКХ, республиканского бюджета Республики Коми, местного бюджета)</t>
  </si>
  <si>
    <t xml:space="preserve">жилые дома в г. Усинск (38 квартирный дом и 18 квартирный дом, подпрограмма «Строительство, реконструкция объектов социальной и жилищной сферы в на 2014-2016 гг. и на период до 2020 г.» </t>
  </si>
  <si>
    <t>в рамках МП «Устойчивое развитие сельских территорий в 2014-2016 гг. и на период до 2020 г.»</t>
  </si>
  <si>
    <t>двухквартирный трехкомнатный жилой дом в с. Усть-Уса</t>
  </si>
  <si>
    <t>двухквартирный двухкомнатный жилой дом в с. Усть-Уса</t>
  </si>
  <si>
    <t>двухквартирный двухкомнатный жилой дом в с. Мутный Материк</t>
  </si>
  <si>
    <t>двухквартирный трехкомнатный жилой дом в с. Мутный Материк</t>
  </si>
  <si>
    <t>двухквартирный двухкомнатный жилой дом в д. Денисовка</t>
  </si>
  <si>
    <t xml:space="preserve"> двухквартирный трехкомнатный жилой дом в д. Денисовка</t>
  </si>
  <si>
    <t>двухквартирный двухкомнатный жилой дом в с. Усть-Лыжа</t>
  </si>
  <si>
    <t>двухквартирный трехкомнатный жилой дом в с. Усть - Лыжа</t>
  </si>
  <si>
    <t>двухквартирный трехкомнатный жилой дом в с. Щельябож</t>
  </si>
  <si>
    <t>двухквартирный двухкомнатный жилой дом в с. Щельябож</t>
  </si>
  <si>
    <t>двухквартирный трехкомнатный жилой дом в д. Захарвань</t>
  </si>
  <si>
    <t>двухквартирный двухкомнатный жилой дом в д. Захарвань</t>
  </si>
  <si>
    <t>Задача 3. Обеспечение потребностей населения в качественных, доступных транспортных услугах</t>
  </si>
  <si>
    <t>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t>
  </si>
  <si>
    <t>общая протяженность автомобильных дорог общего пользования местного значения</t>
  </si>
  <si>
    <t>протяженность автомобильных дорог общего пользования местного значения, не отвечающих нормативным требованиям</t>
  </si>
  <si>
    <t>Доля отремонтированной уличной сети с твердым покрытием, в отношении которой проведен ремонт в общей протяженности уличной сети</t>
  </si>
  <si>
    <t>отремонтированная уличная сеть с твердым покрытием, в отношении которой проведен ремонт</t>
  </si>
  <si>
    <t>общей протяженность уличной сети</t>
  </si>
  <si>
    <t>Доля рейсов, фактически выполненных в соответствии с расписанием при осуществлении пассажирских перевозок, в общем количестве рейсов, установленных в соответствии с расписанием, в том числе:</t>
  </si>
  <si>
    <t>на автомобильном транспорте</t>
  </si>
  <si>
    <t>на водном транспорте</t>
  </si>
  <si>
    <t xml:space="preserve">на воздушном транспорте </t>
  </si>
  <si>
    <t>Задача 4. Создание условий для устойчивого развития агропромышленного комплекса и сельских территорий</t>
  </si>
  <si>
    <t>Удельный вес общего количества выполненных задач, к количеству задач, запланированных в муниципальной программе по развитию территории</t>
  </si>
  <si>
    <t>общее количество выполненных задач</t>
  </si>
  <si>
    <t>количеству запланированных задач</t>
  </si>
  <si>
    <t>Доля сельского населения в общей среднегодовой численности населения</t>
  </si>
  <si>
    <t>среднегодовая численность сельского населения</t>
  </si>
  <si>
    <t>тыс. чел.</t>
  </si>
  <si>
    <t>численность сельского населения на 01 января</t>
  </si>
  <si>
    <t>Доля прибыльных сельскохозяйственных организаций в общем их числе</t>
  </si>
  <si>
    <t>Производство основных видов сельскохозяйственной продукции (в хозяйствах всех категорий)</t>
  </si>
  <si>
    <t>скот и птица на убой (в живом весе)</t>
  </si>
  <si>
    <t>молоко</t>
  </si>
  <si>
    <t>Производство основных видов сельскохозяйственной продукции</t>
  </si>
  <si>
    <t>картофель  (в личных подсобных хозяйствах граждан, в крестьянских (фермерских) хозяйствах)</t>
  </si>
  <si>
    <t>Доля используемых сельскохозяйственных угодий в общей численности сельскохозяйственных угодий</t>
  </si>
  <si>
    <t>используемые сельскохозяйственные угодия муниципального образования</t>
  </si>
  <si>
    <t>общей сумме сельскохозяйственных угодий</t>
  </si>
  <si>
    <t>Поголовье оленей в  хозяйствах всех категорий на конец года</t>
  </si>
  <si>
    <t>голов</t>
  </si>
  <si>
    <t>Блок 2 Социальное развитие</t>
  </si>
  <si>
    <t>Задача 1. Повышение доступности, качества и эффективности системы образования с учётом потребностей граждан и общества</t>
  </si>
  <si>
    <t>Дошкольное образование</t>
  </si>
  <si>
    <t>Доля детей в возрасте 1 - 6 лет, получающих дошкольную образовательную услугу и (или) услугу по их содержанию в муниципальных образовательных организациях в общей численности детей в возрасте 1 - 6 лет</t>
  </si>
  <si>
    <t>численность детей в возрасте 1-6 лет, получающих дошкольную образовательную услугу и (или) услугу по их содержанию в муниципальных дошкольных образовательных учреждениях (85-К раздел 2.2 строка 01 сумма граф 5-10)</t>
  </si>
  <si>
    <t>общая численность детей в возрасте от 1-6 лет</t>
  </si>
  <si>
    <t>Доля детей в возрасте 1 - 6 лет, стоящих на учете для определения в муниципальные дошкольные образовательные организации в общей численности детей в возрасте 1 - 6 лет</t>
  </si>
  <si>
    <t>численность детей в возрасте 1-6 лет, стоящих на учете для определения в муниципальные дошкольные образовательные учреждения (78-РИК строка 05 графа 3)</t>
  </si>
  <si>
    <t xml:space="preserve">Удовлетворенность населения качеством дошкольного образования </t>
  </si>
  <si>
    <t>% от числа опрошенных</t>
  </si>
  <si>
    <t>число опрошенных родителей, дети которых посещают детские дошкольные организации в соответствующем году, удовлетворённых качеством дошкольного образования</t>
  </si>
  <si>
    <t>общее число опрошенных родителей, дети которых посещают детские дошкольные организации в соответствующем году</t>
  </si>
  <si>
    <t>Общее образование</t>
  </si>
  <si>
    <t>Доля выпускников муниципальных общеобразовательных организаций, сдавших единый государственный экзамен по русскому языку и математике, в общей численности выпускников муниципальных общеобразовательных организаций,  сдававших единый государственный экзамен по данным предметам</t>
  </si>
  <si>
    <t>число выпускников, которые сдали экзамен по русскому языку и математике</t>
  </si>
  <si>
    <t>число выпускников, которые сдавали русский язык и математику</t>
  </si>
  <si>
    <t>Доля выпускников муниципальных общеобразовательных организаций не получивших аттестат о среднем общем образовании, в общей численности выпускников муниципальных общеобразовательных организаций</t>
  </si>
  <si>
    <t xml:space="preserve"> </t>
  </si>
  <si>
    <t>4,11</t>
  </si>
  <si>
    <t>0,3</t>
  </si>
  <si>
    <t>Д06 – численность обучающихся выпускного класса, не получивших аттестат о среднем (полном) общем образовании (в том числе не допущенные к ГИА)</t>
  </si>
  <si>
    <t>Ч04 – численность обучающихся, получивших аттестат о среднем (полном) общем образовании;</t>
  </si>
  <si>
    <t>Ч05 – численность обучающихся, получивших аттестат о среднем (полном) общем образовании в порядке экстерната или из выпуска прошлых лет.</t>
  </si>
  <si>
    <t>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данной возрастной группы</t>
  </si>
  <si>
    <t>количество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t>
  </si>
  <si>
    <t>общая численность детей данной возрастной группы</t>
  </si>
  <si>
    <t>Доля муниципальных общеобразовательных организаций, соответствующих современным требованиям обучения</t>
  </si>
  <si>
    <t>число муниципальных образовательных организаций, реализующих программы общего образования соответствующих современным требованиям обучения</t>
  </si>
  <si>
    <t>общее число муниципальных образовательных организаций, реализующих программы общего образования .</t>
  </si>
  <si>
    <t xml:space="preserve">Удовлетворенность населения качеством общего образования </t>
  </si>
  <si>
    <t>число опрошенных родителей, дети которых посещают общеобразовательные организации в соответствующем году, удовлетворённых качеством общего образования</t>
  </si>
  <si>
    <t>общее число опрошенных родителей, дети которых посещают общеобразовательные организации в соответствующем году</t>
  </si>
  <si>
    <t>Удельный вес численности руководящих и педагогических работников организаций дошкольного, общего и дополнительного образования, прошедших повышение квалификации или профессиональную переподготовку, в общей численности руководящих и педагогических работников организаций дошкольного, общего и дополнительного образования</t>
  </si>
  <si>
    <t>численности руководящих и педагогических работников организаций дошкольного, общего и дополнительного образования, прошедших повышение квалификации или профессиональную переподготовку</t>
  </si>
  <si>
    <t>общая численность руководящих и педагогических работников организаций дошкольного, общего и дополнительного образования</t>
  </si>
  <si>
    <t>Доля детей и подростков, охваченных различными формами отдыха, оздоровления и занятости</t>
  </si>
  <si>
    <t>детей и подростков, охваченных различными формами отдыха, оздоровления и занятости</t>
  </si>
  <si>
    <t>всего детей и подростков</t>
  </si>
  <si>
    <t>Количество организованных форм оздоровительного отдыха и занятости детей и подростков</t>
  </si>
  <si>
    <t>Доля молодёжи в возрасте от 14 - 30 лет, участвующих в патриотических молодёжных объединениях</t>
  </si>
  <si>
    <t>количество детей и подростков, охваченных внеурочной занятостью</t>
  </si>
  <si>
    <t>Доля молодёжи в возрасте от 14 - 30 лет, участвующих в программах по развитию инновационного и предпринимательского потенциала молодёжи</t>
  </si>
  <si>
    <t>количество лиц в возрасте от 14 - 30 лет, участвующих в программах по развитию инновационного и предпринимательского потенциала молодёжи</t>
  </si>
  <si>
    <t>число лиц в возрасте от 14 - 30 лет</t>
  </si>
  <si>
    <t>Задача 2. Развитие культурно - досугового потенциала МО ГО "Усинск"</t>
  </si>
  <si>
    <t>руководитель управления культуры и национальной политики АМО О.В. Филиппова</t>
  </si>
  <si>
    <t>Уровень фактической обеспеченности учреждениями культуры от нормативной потребности:</t>
  </si>
  <si>
    <t>клубами и учреждениями клубного типа</t>
  </si>
  <si>
    <t>библиотеками</t>
  </si>
  <si>
    <t>парками культуры и отдыха</t>
  </si>
  <si>
    <t>Доля муниципальных учреждений культуры, имеющих сайт в сети Интернет, в общем количестве муниципальных учреждений культуры</t>
  </si>
  <si>
    <t>учреждения культуры, имеющие сайт в сети Интернет</t>
  </si>
  <si>
    <t>общее количество муниципальных учреждений культуры</t>
  </si>
  <si>
    <t>Удельный вес населения посетившего учреждения культуры на платной основе</t>
  </si>
  <si>
    <t>Число посещений учреждений культуры на платной основе (продано билетов)</t>
  </si>
  <si>
    <t>ДК 12</t>
  </si>
  <si>
    <t>МВЦ 1</t>
  </si>
  <si>
    <t>ПКиО 1</t>
  </si>
  <si>
    <t>Количество занимающихся в формированиях учреждениях культуры</t>
  </si>
  <si>
    <t>Количество занимающихся в образовательных учреждениях (МБОУ ДОД ДШИ г. Усинск, ДМШ пгт. Парма)</t>
  </si>
  <si>
    <t>Гармонизация межнациональных и межконфессиональных отношений</t>
  </si>
  <si>
    <t>Число общественных организаций, поддерживающих и пропагандирующих этнические традиции своих народов на территории муниципального образования</t>
  </si>
  <si>
    <t>Количество участников диаспор и национальных объединений</t>
  </si>
  <si>
    <t>Уровень толерантного отношения к представителям другой национальности</t>
  </si>
  <si>
    <t>Задача 3. Создание условий для укрепления здоровья населения, путем развития инфраструктуры спорта, популяризации массового спорта и приобщения различных слоёв населения к регулярным занятиям физической культурой и спортом</t>
  </si>
  <si>
    <t>Удельный вес населения, систематически занимающегося физической культурой и спортом</t>
  </si>
  <si>
    <t>численность занимающихся физической культурой и спортом (1-ФК раздел II строка 16 графа 4)</t>
  </si>
  <si>
    <t>Единовременная пропускная способность спортивных сооружений</t>
  </si>
  <si>
    <t>Обеспеченность спортивными сооружениями</t>
  </si>
  <si>
    <t>Доля инвалидов и лиц с ограниченными возможностями здоровья, занимающихся физической культурой и спортом к общей численности данной категории населения</t>
  </si>
  <si>
    <t>численность лиц с ограниченными возможностями здоровья и инвалидов, занимающихся физической культурой и спортом (форма № 3-АФК)</t>
  </si>
  <si>
    <t>численность лиц с ограниченными возможностями здоровья и инвалидов</t>
  </si>
  <si>
    <t>Задача 4. Формирование системы комплексного решения проблем социально незащищённых граждан, проживающих на территории муниципального образования городского округа «Усинск»</t>
  </si>
  <si>
    <t>Содействие развитию здравоохранения и здоровьесбережение населения</t>
  </si>
  <si>
    <t>Среднегодовая численность постоянного населения</t>
  </si>
  <si>
    <t>Охват диспансеризацией, вакцинацией, медосмотрами от общего числа граждан, подлежащих диспансеризации, вакцинации, медосмотрам</t>
  </si>
  <si>
    <t>охват диспансеризацией, вакцинацией, медосмотрами</t>
  </si>
  <si>
    <t>общее числа граждан, подлежащих диспансеризации, вакцинации, медосмотрам</t>
  </si>
  <si>
    <t>Общая смертность населения</t>
  </si>
  <si>
    <t>на 1000 человек населения</t>
  </si>
  <si>
    <t>Данные для расчёта</t>
  </si>
  <si>
    <t>умерло</t>
  </si>
  <si>
    <t>Число граждан, получивших дополнительную социальную поддержку</t>
  </si>
  <si>
    <t>Доля граждан, получивших дополнительную социальную поддержку с учётом их возрастных особенностей, статуса, состояния доходов, жилищно-бытовых и других условий, к общему числу граждан, обратившихся и имеющих право на получение данной поддержки</t>
  </si>
  <si>
    <t>Доля объектов транспортной инфраструктуры, оборудованных для беспрепятственного доступа инвалидов</t>
  </si>
  <si>
    <t>количество объектов транспортной инфраструктуры, оборудованных для беспрепятственного доступа инвалидов</t>
  </si>
  <si>
    <t>количество объектов транспортной инфраструктуры</t>
  </si>
  <si>
    <t>Уровень зарегистрированной безработицы</t>
  </si>
  <si>
    <t>% (в среднем за год)</t>
  </si>
  <si>
    <t>Численность не занятых трудовой деятельностью граждан, состоявших на учёте в учреждениях службы занятости населения, в расчёте на одну заявленную вакансию</t>
  </si>
  <si>
    <t>Численность безработных, зарегистрированных в органах службы занятости</t>
  </si>
  <si>
    <t>Блок - Развитие системы муниципального управления</t>
  </si>
  <si>
    <t>Задача 1. Совершенствование системы муниципального управления</t>
  </si>
  <si>
    <t>Удельный вес объектов недвижимости, на которые зарегистрировано право собственности, по отношению к общему количеству объектов недвижимости, находящихся в реестре муниципального имущества</t>
  </si>
  <si>
    <t>объекты недвижимости, на которые зарегистрировано право собственности</t>
  </si>
  <si>
    <t>общее количество объектов недвижимости, находящихся в реестре муниципального имущества</t>
  </si>
  <si>
    <t>Удельный вес земельных участков, на которые зарегистрировано право собственности, по отношению к общему количеству земельных участков, находящихся в реестре муниципального имущества</t>
  </si>
  <si>
    <t>количество земельных участков, на которые зарегистрировано право собственности</t>
  </si>
  <si>
    <t>общее количеству земельных участков, находящихся в реестре муниципального имущества</t>
  </si>
  <si>
    <t xml:space="preserve">Удельный вес объектов недвижимости, предоставленных в пользование, по отношению к общему количеству объектов недвижимости, находящихся в реестре муниципального имущества </t>
  </si>
  <si>
    <t>количество объектов недвижимости, предоставленных в пользование</t>
  </si>
  <si>
    <t>Удельный вес земельных участков, предоставленных в пользование, по отношению к общему количеству земельных участков, находящихся в реестре муниципального имущества</t>
  </si>
  <si>
    <t>количество земельных участков, предоставленных в пользование</t>
  </si>
  <si>
    <t>Доходы, полученные от использования имущества, находящегося в муниципальной собственности</t>
  </si>
  <si>
    <t>руководитель финансового управления АМО А.Э. Чапцева</t>
  </si>
  <si>
    <t>Объём доходов бюджета МО ГО "Усинск"</t>
  </si>
  <si>
    <t>в том числе налоговые доходы</t>
  </si>
  <si>
    <t>Объём расходов бюджета МО ГО "Усинск"</t>
  </si>
  <si>
    <t>Профицит / дефицит (со знаком минус) бюджета МО ГО "Усинск"</t>
  </si>
  <si>
    <t>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t>
  </si>
  <si>
    <t>Налоговые и неналоговые доходы местных бюджетов (за исключением поступлений налоговых доходов по дополнительным нормативам отчислений) учитываются как разница объемов доходов по коду классификации доходов 1 00 00000 00 0000 000 Отчета об исполнении консолидированного бюджета субъекта Российской Федерации и бюджета территориального государственного внебюджетного фонда (бюджетная деятельность) (ф. 0521428) и объемов доходов, передаваемых по установленным субъектами Российской Федерации дополнительным нормативам отчислений от налога на доходы физических лиц в местные бюджеты в соответствии с пунктами 2 и 3 статьи 58 Бюджетного кодекса Российской Федерации.</t>
  </si>
  <si>
    <t xml:space="preserve">Собственные доходы местных бюджетов учитываются как разница  объемов доходов по кодам классификации доходов 8 50 00000 00 0000 000 и 
2 02 03000 00 0000 151 Отчета об исполнении консолидированного бюджета субъекта Российской Федерации и бюджета территориального государственного внебюджетного фонда (бюджетная деятельность) 
(ф. 0521428) .
</t>
  </si>
  <si>
    <t>Доля расходов бюджета МО ГО "Усинск" формируемых в рамках муниципальных программ, в общем объёме расходов бюджета МО ГО "Усинск" (без учёта субвенций на исполнение делегируемых полномочий)</t>
  </si>
  <si>
    <t>расходы бюджета МО ГО "Усинск" формируемых в рамках муниципальных программ</t>
  </si>
  <si>
    <t>Темпы роста, снижения величины муниципального долга</t>
  </si>
  <si>
    <t>объём муниципального долга</t>
  </si>
  <si>
    <t>Показатель, характеризующий размер дефицита бюджета МО ГО "Усинск" относительно объёма доходов бюджета МО ГО "Усинск" без учёта безвозмездных поступлений и поступлений по дополнительным нормативам отчислений</t>
  </si>
  <si>
    <t>доходы бюджета МО ГО "Усинск" без учёта безвозмездных поступлений и поступлений по дополнительным нормативам отчислений</t>
  </si>
  <si>
    <t>Показатель, характеризующий объём муниципального долга относительно объёма доходов местного бюджета без учёта объёма безвозмездных поступлений</t>
  </si>
  <si>
    <t>Количество организаций, принявших участие в мероприятиях (совещаниях на муниципальном уровне) по проблемам обеспечения квалифицированными кадрами в сфере экономики муниципального образования</t>
  </si>
  <si>
    <t>Количество обученных и работающих в системе муниципального управления</t>
  </si>
  <si>
    <t>Доля работников прошедших профессиональную подготовку в отчетный период от общей численности работников администрации</t>
  </si>
  <si>
    <t>работников прошедших профессиональную подготовку в отчетный период</t>
  </si>
  <si>
    <t>общая численность работников администрации</t>
  </si>
  <si>
    <t>Противодействие коррупции в муниципальном образовании городского округа "Усинск"</t>
  </si>
  <si>
    <t>Доля проектов нормативных правовых актов администрации муниципального образования городского округа «Усинск», прошедших антикоррупционную экспертизу, от общего количества нормативных правовых актов, принятых в отчетном периоде</t>
  </si>
  <si>
    <t>количество проектов нормативных правовых актов администрации муниципального образования городского округа «Усинск», прошедших антикоррупционную экспертизу</t>
  </si>
  <si>
    <t>общего количества нормативных правовых актов, принятых (планируемых к принятию) в отчетном периоде</t>
  </si>
  <si>
    <t xml:space="preserve">Доля устраненных коррупционных факторов в нормативных правовых актах (проектах), прошедших антикоррупционную экспертизу, от общего числа выявленных коррупционных факторов </t>
  </si>
  <si>
    <t>количество устраненных коррупционных факторов в нормативных правовых актах (проектах), прошедших антикоррупционную экспертизу</t>
  </si>
  <si>
    <t>общее число выявленных коррупционных факторов</t>
  </si>
  <si>
    <t>Доля рабочих мест в администрации МО ГО "Усинск" подключенных к системе электронного документооборота</t>
  </si>
  <si>
    <t>подключенных к системе электронного документооборота</t>
  </si>
  <si>
    <t>необходимое количество мест</t>
  </si>
  <si>
    <t>Доля структурных подразделений МО ГО "Усинск" подключенных к системе электронного документооборота</t>
  </si>
  <si>
    <t>структуры (УО, КУМИ, фин. управление, управление культуры, спорта, МФЦ, ЖКХ, УКС, ГО и ЧС, Щельябож, Усть-Уса, Колва, Мутный, Лыжа, Парма)</t>
  </si>
  <si>
    <t>Доля электронного документооборота между органами местного самоуправления муниципального образования городского округа в общем объеме межведомственного документооборота</t>
  </si>
  <si>
    <t>объем межведомственного документооборота</t>
  </si>
  <si>
    <t>объём электронного документооборота</t>
  </si>
  <si>
    <t>Уровень удовлетворенности населения, проживающего на территории муниципального образования, качеством предоставления государственных и муниципальных услуг</t>
  </si>
  <si>
    <t>предоставляется Комитетом информатизации и связи Республики Коми</t>
  </si>
  <si>
    <t xml:space="preserve">Время ожидания в очереди при обращении заявителя в многофункциональный центр для получения государственных (муниципальных) услуг </t>
  </si>
  <si>
    <t>мин</t>
  </si>
  <si>
    <t>муниципальное автономное учреждение «Многофункциональный центр предоставления государственных и муниципальных услуг» Е.П. Подпорина</t>
  </si>
  <si>
    <t>Среднее число обращений представителей бизнес-сообщества в орган местного самоуправления для получения одной государственной (муниципальной) услуги, связанной со сферой предпринимательской деятельности</t>
  </si>
  <si>
    <t>число обращений на одного услуги</t>
  </si>
  <si>
    <t>количество (муниципальных) услуг, связанных со сферой предпринимательской деятельности</t>
  </si>
  <si>
    <t>количество обращений</t>
  </si>
  <si>
    <t>Количество муниципальных услуг, предоставляемых органами местного самоуправления</t>
  </si>
  <si>
    <t>Количество муниципальных услуг, предоставляемых органами местного самоуправления в электронном виде</t>
  </si>
  <si>
    <t>Доля граждан, проживающих на территории муниципального образования городского округа, использующих механизм получения государственных и муниципальных услуг в электронной форме</t>
  </si>
  <si>
    <t>количество граждан, проживающих на территории муниципального образования городского округа</t>
  </si>
  <si>
    <t>количество граждан, проживающих на территории муниципального образования городского округа, использующих механизм получения государственных и муниципальных услуг в электронной форме</t>
  </si>
  <si>
    <t>Информационная политика</t>
  </si>
  <si>
    <t>Наличие блогов и форумов, позволяющих применять интерактивное общение с населением</t>
  </si>
  <si>
    <t>Блок - Обеспечение безопасности жизнедеятельности населения</t>
  </si>
  <si>
    <t>Задача 1. Обеспечение безопасности жизнедеятельности на территории муниципального образования городского округа «Усинск»</t>
  </si>
  <si>
    <t>Доля муниципальных учреждений, соответствующих требованиям пожарной безопасности, по отношению к общему количеству муниципальных учреждений, расположенных на территории муниципального образования городского округа «Усинск»</t>
  </si>
  <si>
    <t>количество муниципальных учреждений, соответствующих требованиям пожарной безопасности</t>
  </si>
  <si>
    <t>общее количество муниципальных учреждений</t>
  </si>
  <si>
    <t>Удельный вес территориальных органов администрации муниципального образования городского округа «Усинск», обеспеченных противопожарными водоемами, пожарными гидрантами, соответствующими нормам положенности, по отношению к общему количеству территориальных органов</t>
  </si>
  <si>
    <t>количество территориальных органов администрации муниципального образования городского округа «Усинск», обеспеченных противопожарными водоемами, пожарными гидрантами, соответствующими нормам положенности</t>
  </si>
  <si>
    <t>всего территориальных органов</t>
  </si>
  <si>
    <t>Обеспечение безопасности людей на водных объектах, расположенных на территории муниципального образования городского округа "Усинск"</t>
  </si>
  <si>
    <t>Количество изданных материалов по безопасности людей на водных объектах, размещенных в СМИ:</t>
  </si>
  <si>
    <t xml:space="preserve">на сайте 
</t>
  </si>
  <si>
    <t>кол-во материалов, статей</t>
  </si>
  <si>
    <t>публикаций в СМИ</t>
  </si>
  <si>
    <t>прокат видеороликов</t>
  </si>
  <si>
    <t>кол-во показов</t>
  </si>
  <si>
    <t>Количество несчастных случае, произошедшее на водных объектах</t>
  </si>
  <si>
    <t>Укрепление правопорядка и общественной безопасности на территории муниципального образования городского округа "Усинск"</t>
  </si>
  <si>
    <t>Наличие муниципальной системы оперативного реагирования на предупреждение межнационального и межконфессионального конфликта</t>
  </si>
  <si>
    <t>Число зарегистрированных преступлений</t>
  </si>
  <si>
    <t>Раскрываемость преступлений</t>
  </si>
  <si>
    <t>Число зарегистрированных тяжких и особо тяжких преступлений</t>
  </si>
  <si>
    <t>Выявлено лиц, совершивших преступления в возрасте от 14-17 лет</t>
  </si>
  <si>
    <t>Обращение с отходами производства и потребления на территории муниципального образования городского округа "Усинск"</t>
  </si>
  <si>
    <t>Количество обустроенных в соответствии с законодательством существующих объектов размещения отходов в сельских населенных  пунктах</t>
  </si>
  <si>
    <t>д. Акись</t>
  </si>
  <si>
    <t>Количество ликвидированных и рекультивированных объектов размещения отходов</t>
  </si>
  <si>
    <t>полигон Усинск</t>
  </si>
  <si>
    <t>Количество проведенных экологических акций, совещаний по вопросам обращения с отходами производства и потребления</t>
  </si>
  <si>
    <t>Количество построенных и введённых в эксплуатацию объектов размещения (полигонов, площадок хранения) твердых бытовых и промышленных отходов</t>
  </si>
  <si>
    <t>Повышение безопасности дорожного движения</t>
  </si>
  <si>
    <t>Количество дорожно-транспортных происшествий с пострадавшими на 1 тыс. транспортных средств</t>
  </si>
  <si>
    <t>ед./ на 1 тыс. ед.</t>
  </si>
  <si>
    <t>Количество дорожно-транспортных происшествий</t>
  </si>
  <si>
    <t>Количество транспортных средств</t>
  </si>
  <si>
    <t>тыс. ед.</t>
  </si>
  <si>
    <t>Транспортный риск (количество лиц , погибших в результате дорожно-транспортных происшествий , на 1 тыс. транспортных средств)</t>
  </si>
  <si>
    <t>чел. / на 1 тыс. ед.</t>
  </si>
  <si>
    <t xml:space="preserve">Количество лиц , погибших в результате дорожно-транспортных происшествий </t>
  </si>
  <si>
    <t>Отсутствие или снижение зафиксированных фактов проявлений ксенофобии, этнической дискриминации, национальной и расовой нетерпимости и других проявлений негативного отношения к лицам других национальностей и религиозных конфессий на территории муниципального образования</t>
  </si>
  <si>
    <t>да/ нет</t>
  </si>
  <si>
    <t>оперативный штаб анализа информации о возможных межнациональных конфликтах</t>
  </si>
  <si>
    <t>Число субъектов малого и среднего предпринимательства в расчете на 10 тыс. человек населения (без учёта микропредприятий)</t>
  </si>
  <si>
    <t>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 (без учёта микропредприятий)</t>
  </si>
  <si>
    <t>Приложение к плану мероприятий по реализации Стратегии социально-экономического развития МО ГО "Усинск" в 2015 г.</t>
  </si>
  <si>
    <t>Инвестиции в основной капитал, в фактических ценах соответствующих лет, Объем инвестиций в основной капитал (за исключением бюджетных средств) в расчете на 1 жителя</t>
  </si>
  <si>
    <t>Совершенствование нормативного правового регулирования в сфере инвестиционной деятельности в муниципальном образовании</t>
  </si>
  <si>
    <t>Оказание муниципальной поддержки субъектам инвестиционной деятельности</t>
  </si>
  <si>
    <t>Предоставление финансовой поддержки не менее 2 субъектам инвестиционной деятельности</t>
  </si>
  <si>
    <t>Реализация инвестиционных проектов:</t>
  </si>
  <si>
    <t>строительство здания детского сада с. Мутный Материк на 80 мест</t>
  </si>
  <si>
    <t>строительство здания спортивного зала ангарного типа д. Захарвань</t>
  </si>
  <si>
    <t xml:space="preserve">Удельный вес инвестиционных проектов, реализованных на условиях муниципально-частного партнёрства, Обеспечение актуальной информацией потенциальных инвесторов на официальном сайте http//city.usinsk.ru. </t>
  </si>
  <si>
    <t>Финансовая поддержка субъектов малого и среднего предпринимательства</t>
  </si>
  <si>
    <t>в течение года</t>
  </si>
  <si>
    <t>Число субъектов малого и среднего предпринимательства в расчете на 10 тыс. человек населения (без учёта микропредприятий), 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 (без учёта микропредприятий)</t>
  </si>
  <si>
    <t>Финансовая поддержка субъектов туристской индустрии</t>
  </si>
  <si>
    <t>Обустройство туристического маршрута по реке Шаръю - Каменное кольцо по реке Шаръю - Скала Шпиль - Верхние ворота на реке Шаръю - Средние ворота на реке Шаръю</t>
  </si>
  <si>
    <t xml:space="preserve">Количество гостиниц и аналогичных средств размещения, Количество туристического потока </t>
  </si>
  <si>
    <t>Заключение соглашений в рамках межрегионального и межмуниципального сотрудничества</t>
  </si>
  <si>
    <t>Заключение соглашений о социальном партнёрстве</t>
  </si>
  <si>
    <t>Предоставление социальных выплат семьям за счёт местного бюджета на приобретение жилого помещения или создания объекта индивидуального жилищного строительства</t>
  </si>
  <si>
    <t>Доля населения, получившего жилые помещения и улучшившего жилищные условия в отчетном году, в общей численности населения, состоящего на учете в качестве нуждающегося в жилых помещениях, Молодые семьи, получившие жилые помещения и улучшившие жилищные условия в отчетном году</t>
  </si>
  <si>
    <t>Замена проводов АС (устаревший неизолированный провод) уличного освещения на СИП (самонесущий, изолированный, нового поколения) по улицам города</t>
  </si>
  <si>
    <t>Замена светильников на светодиодные по улицам города</t>
  </si>
  <si>
    <t>Замена баков-аккумуляторов на ЦВК</t>
  </si>
  <si>
    <t>Обслуживание систем теплоснабжения в сельских населённых пунктах</t>
  </si>
  <si>
    <t>Обслуживание систем водоснабжения, включая объекты водоподготовки на водозаборных скважинах в сельских населенных пунктах, в том числе транспортные услуги и покупка сменных фильтроэлементов</t>
  </si>
  <si>
    <t>Внедрение, обслуживание и использование программы автоматизированной информационной системы обеспечения градостроительной деятельности</t>
  </si>
  <si>
    <t>Площадь земельных участков, предоставленных для строительства в расчете на 10 тыс. человек населения</t>
  </si>
  <si>
    <t>жилые дома в г. Усинск (38 квартирный дом и 18 квартирный дом, подпрограмма «Строительство, реконструкция объектов социальной и жилищной сферы в на 2014-2016 гг. и на период до 2020 г.»</t>
  </si>
  <si>
    <t>Завершение I этапа (2013-2014 гг.) и начало реализации II этапа (2014-2015 гг.) строительства жилых домов для переселения граждан из аварийного жилищного фонда</t>
  </si>
  <si>
    <t>Приведение в нормативное состояние внутрипоселковых дорог и сельских населённых пунктах, строительство, реконструкция и капитальный ремонт</t>
  </si>
  <si>
    <t>Ямочный ремонт городских и поселковых улиц и дорог</t>
  </si>
  <si>
    <t>Автобусные пассажирские перевозки по регулярным маршрутам (субсидирование затрат)</t>
  </si>
  <si>
    <t>Пассажирские перевозки речным транспортом (субсидирование затрат)</t>
  </si>
  <si>
    <t>Доля рейсов, фактически выполненных в соответствии с расписанием при осуществлении пассажирских перевозок, в общем количестве рейсов, установленных в соответствии с расписанием,</t>
  </si>
  <si>
    <t>Оказание взаимодействия по вопросам местного самоуправления</t>
  </si>
  <si>
    <t>Развитие и модернизация инфраструктуры объектов дорожного хозяйства на территории муниципального образования городского округа "Усинск" (Подпрограмма "Развитие и модернизация инфраструктуры объектов дорожного хозяйства на территории муниципального образования городского округа "Усинск" на 2014-2016 г.г. и на период до 2020 г.")</t>
  </si>
  <si>
    <t>Транспортное обслуживание населения (Подпрограмма "Транспортное обслуживание населения в границах муниципального образования городского округа "Усинск" на 2014-2016 гг. и на период до 2020 г.")</t>
  </si>
  <si>
    <t>Развитие агропромышленного комплекса на (подпрограмма «Развитие агропромышленного комплекса на территории муниципального образования городского округа «Усинск» в 2014-2016 гг. и на период до 2020 г.»)</t>
  </si>
  <si>
    <t>Развитие сельских территорий (подпрограмма «Социальное развитие села в 2014-2016 гг. и на период до 2020 г.»)</t>
  </si>
  <si>
    <t>Предоставление субсидий на техническое и технологическое перевооружение</t>
  </si>
  <si>
    <t>Предоставление субсидий на обустройство убойных площадок</t>
  </si>
  <si>
    <t>Предоставление субсидий на содержание крупного рогатого скота сельскохозяйственными предприятиями</t>
  </si>
  <si>
    <t>Предоставление субсидий на приобретение племенного крупного рогатого скота</t>
  </si>
  <si>
    <t>Развитие дошкольного, общего и дополнительного образования детей (Подпрограмма "Развитие дошкольного, общего и дополнительного образования детей в 2015 - 2017 гг. и на период до 2020 г.")</t>
  </si>
  <si>
    <t xml:space="preserve">Доля детей в возрасте 1 - 6 лет, получающих дошкольную образовательную услугу и (или) услугу по их содержанию в муниципальных образовательных организациях в общей численности детей в возрасте 1 - 6 лет, Доля детей в возрасте 1 - 6 лет, стоящих на учете для определения в муниципальные дошкольные образовательные организации в общей численности детей в возрасте 1 - 6 лет, Удовлетворенность населения качеством дошкольного образования </t>
  </si>
  <si>
    <t>Реализация молодежной политики (Подпрограмма "Дети и молодёжь в 2015 - 2017 гг. и на период до 2020 г.")</t>
  </si>
  <si>
    <t>Организация культурно-массовых мероприятий</t>
  </si>
  <si>
    <t>Осуществление деятельности учреждений дополнительного образования детей в области культуры и искусства</t>
  </si>
  <si>
    <t>Развитие физической культуры и спорта (Муниципальная программа "Развитие физической культуры и спорта" в 2014-2016 годах и на период 2020 года")</t>
  </si>
  <si>
    <t>Социальная защита населения (Муниципальная программа «Социальная защита в муниципальном образовании городского округа «Усинск» на 2014-2016 гг. и на период до 2020 г.»)</t>
  </si>
  <si>
    <t>Управление муниципальным имуществом (Подпрограмма "Управление и распоряжение муниципальным имуществом муниципального образования городского округа "Усинск" на 2014-2016 гг. и на период до 2020 г.")</t>
  </si>
  <si>
    <t>Инвентаризация и паспортизация муниципального жилого и нежилого фонда, зданий, сооружений, инженерных коммуникаций, оформление бесхозяйного имущества МО ГО "Усинск"; государственная регистрация права муниципальной собственности в Управлении Федеральной службы государственной регистрации кадастра и картографии по г. Усинску</t>
  </si>
  <si>
    <t>Капитальный ремонт и реконструкция на объектах муниципальной казны</t>
  </si>
  <si>
    <t>Предоставление земельных участков в аренду, постоянное (бессрочное) пользование, безвозмездное срочное пользование</t>
  </si>
  <si>
    <t>Передача муниципального имущества в аренду, безвозмездное пользование, доверительное управление, закрепление в оперативное управление, хозяйственное ведение</t>
  </si>
  <si>
    <t>Управление муниципальными финансами и муниципальным долгом (подпрограмма «Управление муниципальными финансами и муниципальным долгом в 2014-2016 гг. и на период до 2020 г.»)</t>
  </si>
  <si>
    <t>Обслуживание муниципального долга</t>
  </si>
  <si>
    <t>Кадровое обеспечение экономики и социальной сферы (подпрограмма «Кадры» на территории МО ГО «Усинск» в 2014-2016 гг. и на период до 2020 г.»)</t>
  </si>
  <si>
    <t>Профессиональная подготовка, переподготовка и повышение квалификации работников администрации муниципального образования городского округа "Усинск"</t>
  </si>
  <si>
    <t>Возмещение затрат на обучение по специальностям, востребованным в МО ГО "Усинск"</t>
  </si>
  <si>
    <t xml:space="preserve">Доля проектов нормативных правовых актов администрации муниципального образования городского округа «Усинск», прошедших антикоррупционную экспертизу, от общего количества нормативных правовых актов, принятых в отчетном периоде, Доля устраненных коррупционных факторов в нормативных правовых актах (проектах), прошедших антикоррупционную экспертизу, от общего числа выявленных коррупционных факторов </t>
  </si>
  <si>
    <t>Контроль эффективности внедренных на объекты информатизации мер и средств защиты информации</t>
  </si>
  <si>
    <t>Развитие электронного муниципалитета (подпрограмма «Электронный муниципалитет в 2014-2016 гг. и на период до 2020 г.»)</t>
  </si>
  <si>
    <t>Оснащение современным противопожарным оборудованием, средствами защиты, эвакуации и пожаротушения</t>
  </si>
  <si>
    <t>Пожарная безопасность муниципального образования городского округа "Усинск" (Подпрограмма "Пожарная безопасность муниципального образования городского округа "Усинск" в 2014-2016 гг. и на период до 2020 г.")</t>
  </si>
  <si>
    <t>Обеспечение безопасной работы оборудования</t>
  </si>
  <si>
    <t>Пропаганда и обучение населения мерам безопасности на водных объектах</t>
  </si>
  <si>
    <t>Подготовка мест массового отдыха населения на водных объектах с целью обеспечения их безопасности, охраны жизни и здоровья</t>
  </si>
  <si>
    <t>Организация работы водомерных постов в период весенне-осеннего половодья</t>
  </si>
  <si>
    <t>Оборудование муниципальных учреждений системами видеонаблюдения</t>
  </si>
  <si>
    <t>Обустройство мест сбора ТБО в 11-ти сельских населённых пунктах МО ГО "Усинск", в т.ч. разработка ПСД</t>
  </si>
  <si>
    <t>Приведение объектов размещения отходов на территории городского округа в соответствие требованиям законодательства в области природопользования и охраны окружающей среды</t>
  </si>
  <si>
    <t>Ремонт и обустройство улиц металлическими ограждениями барьерного типа</t>
  </si>
  <si>
    <t>3 квартал</t>
  </si>
  <si>
    <t>Модернизация остановочных комплексов (пандусы, освещение, заездные карманы, павильоны)</t>
  </si>
  <si>
    <t>Модернизация остановочных комплексов в количестве 3 штук</t>
  </si>
  <si>
    <t>2-3 квартал</t>
  </si>
  <si>
    <t>Модернизация и строительство светофорных объектов (установка звуковых информаторов, пешеходных табло, замена ламп на светодиоды на светофорных объектах</t>
  </si>
  <si>
    <t>Строительство светофорного объекта на ул. Промышленная в количестве 1 шт.</t>
  </si>
  <si>
    <t>Количество дорожно-транспортных происшествий с пострадавшими на 1 тыс. транспортных средств, Транспортный риск (количество лиц , погибших в результате дорожно-транспортных происшествий , на 1 тыс. транспортных средств)</t>
  </si>
  <si>
    <t>Разработано ПСД на обустройство мест сбора ТБО в с. Усть - Лыжа</t>
  </si>
  <si>
    <t>2-4 квартал</t>
  </si>
  <si>
    <t>2015 гг. - перевод земель лесного фонда в земли промышленности;
2015 – 2016 гг. - строительство 1 –ой очереди полигона;</t>
  </si>
  <si>
    <t>3-4 квартал</t>
  </si>
  <si>
    <t xml:space="preserve">Проведение инженерно-изыскательских работ для подготовки ПСД для закрытия (ликвидации) существующего полигона ТБО в г. Усинске </t>
  </si>
  <si>
    <t>Ввод в эксплуатацию мини-завода по переработке отработанных резинотехнических изделий 2017 г., в т.ч.: 2015г.- разработка бизнес-плана и технико-экономического обоснования; проведение аукциона (конкурса) на право реализации проекта; 2015-2016гг. - подготовительные работы под размещение оборудования и обустройство площадки (ангара) для временного хранения отработанных РТИ;</t>
  </si>
  <si>
    <t>отдел территориального развития, экологии и природопользования администрации муниципального образования городского округа "Усинск" (Г.В. Фащенко); заместитель руководителя администрации Е.И.Видюков</t>
  </si>
  <si>
    <t>Проведение замеров сопротивления изоляции электросетей и сопротивления контура заземления (ежегодно), проверка работоспособности сетей внутреннего противопожарного водопровода (2 раза в год), обработка деревянных строительных конструкций огнезащитным составом, испытание наружных маршевых и наружных вертикальных пожарных лестниц (1 раз в 5 лет) в учреждениях сферы культуры; Управление образования: проведение замеров сопротивления изоляции в 13 ОО и 2 пришкольных интернатах. Проверка работоспособности сетей внутреннего противопожарного водопровода (2 раза в год) в 15 ОО. Испытание наружных маршевых и наружных вертикальных пожарных лестниц в 3 ОО; проведение замеров сопротивления изоляции электросетей и сопротивления контура заземления (ежегодно) в сельских территориальных органах</t>
  </si>
  <si>
    <t>Доля муниципальных учреждений, соответствующих требованиям пожарной безопасности, по отношению к общему количеству муниципальных учреждений, расположенных на территории муниципального образования городского округа «Усинск», Удельный вес территориальных органов администрации муниципального образования городского округа «Усинск», обеспеченных противопожарными водоемами, пожарными гидрантами, соответствующими нормам положенности, по отношению к общему количеству территориальных органов</t>
  </si>
  <si>
    <t>1-2 квартал</t>
  </si>
  <si>
    <t>Организация работы 6 водомерных постов: с. Усть-Лыжа - 1; с. Щельябож - 4; с. Мутный Материк - 1.</t>
  </si>
  <si>
    <t>Внедрение и развитие АПК "Безопасный город" к 2016 г. будут установлены 106 камер (2014 г. установлены 63 ед., 2015 г. - 23 ед.)</t>
  </si>
  <si>
    <t>4 квартал</t>
  </si>
  <si>
    <t>Развитие коммунальной инфраструктуры (подпрограмма «Содержание и развитие жилищно – ком-мунального хозяйства на территории муниципального образования городского округа «Усинск» в 2014-2016 гг. и на период до 2020 г.»)</t>
  </si>
  <si>
    <t>Энергосбережение и повышение энергоэффективности (подпрограмма «Энергосбережение и повышение энергетической эффективности на территории муниципального образования городского округа «Усинск» на 2014-2016 гг. и на период до 2020 г.»)</t>
  </si>
  <si>
    <t>Оказание муниципальных услуг (выполнение работ) учреждениями физкультурно-спортивной направленности</t>
  </si>
  <si>
    <t>Оказание муниципальных услуг (выполнение работ) учреждениями дополнительного образования детей</t>
  </si>
  <si>
    <t>Приобретение спортивного оборудования, инвентаря и экипировки для спортивных школ</t>
  </si>
  <si>
    <t>Регистрация права собственности на объекты недвижимости МО ГО "Усинск"</t>
  </si>
  <si>
    <t>Регистрация права на объекты недвижимости МО ГО "Усинск" ежегодно не менее 130 объектов</t>
  </si>
  <si>
    <t>Инвентаризация и паспортизация муниципального жилого и нежилого фонда, зданий, сооружений, инженерных коммуникаций - не менее 98 объектов</t>
  </si>
  <si>
    <t>июнь - август</t>
  </si>
  <si>
    <t>Проведена оценка недвижимого и движимого имущества для установления реальной стоимости объекта, не менее 200 объектов; Заключение договоров  аренды, договоров безвозмездного пользования, доверительного управления  и иных договоров на имущество находящееся, в муниципальной собственности, не менее 200 договоров</t>
  </si>
  <si>
    <t>Организация и обеспечение бюджетного процесса в муниципальном образовании городского округа "Усинск"</t>
  </si>
  <si>
    <t>Кадровое обеспечение в сфере экономики муниципального образования городского округа «Усинск»</t>
  </si>
  <si>
    <t>проведено не менее двух совещаний, организованы две встречи с представителями учебных заведений</t>
  </si>
  <si>
    <t>Выплата пенсий за выслугу лет муниципальным служащим</t>
  </si>
  <si>
    <t>Внедрение механизма предоставления муниципальных услуг по принципу «одного окна» в МО ГО «Усинск»</t>
  </si>
  <si>
    <t>Количество муниципальных услуг, предоставляемых органами местного самоуправления - не менее 50 ед., Количество муниципальных услуг, предоставляемых органами местного самоуправления в электронном виде - не менее 1 ед.</t>
  </si>
  <si>
    <t>Обеспечение информационной безопасности в администрации МО ГО "Усинск"</t>
  </si>
  <si>
    <t>Проведен контроль эффективности внедренных на объекты информатизации мер и средств защиты информации отдела мобилизационной и режимно-секретной работы</t>
  </si>
  <si>
    <t>Развитие единого электронного документооборота администрации МО ГО "Усинск"</t>
  </si>
  <si>
    <t>Доля рабочих мест в администрации МО ГО "Усинск" подключенных к системе электронного документооборота; Доля структурных подразделений МО ГО "Усинск" подключенных к системе электронного документооборота</t>
  </si>
  <si>
    <t>Развитие локальной вычислительной сети администрации МО ГО "Усинск"</t>
  </si>
  <si>
    <t>Паспортизация  и инвентаризация объектов дорожного хозяйства</t>
  </si>
  <si>
    <t>Строительство линий уличного и дорожного освещения</t>
  </si>
  <si>
    <t>Строительство линий уличного и дорожного освещения ул. Промышленная, ул. Транспортная</t>
  </si>
  <si>
    <t>Ремонт проезжей части улиц города и промышленной зоны не менее 2000 кв.м.</t>
  </si>
  <si>
    <t>Ремонт проезжей части улиц города и промышленной зоны</t>
  </si>
  <si>
    <t>апрель - сентябрь</t>
  </si>
  <si>
    <t>Приведение в нормативное состояние внутрипоселковых дорог в с. Усть - Уса (10,0 млн. руб.) и с. Колва (1,0 млн. руб.)</t>
  </si>
  <si>
    <t>Капитальный ремонт дренажной сети и ремонт городской сети ливневой канализации и внутриквартальной дренажной и ливневосточной сетей (в том числе ремонт и восстановление колодцев, решёток ливневой канализации)</t>
  </si>
  <si>
    <t>Капитальный ремонт лестничных сходов мостовых сооружений</t>
  </si>
  <si>
    <t>Повышение доступности и качества транспортных услуг для населения МО ГО "Усинск", доля рейсов на автомобильном транспорте, фактически выполненных в соответствии с расписанием при осуществлении пассажирских перевозок, в общем количестве рейсов, установленных в соответствии  с расписанием не менее 94%</t>
  </si>
  <si>
    <t>Повышение доступности и качества транспортных услуг для населения МО ГО "Усинск"; доля рейсов на водном транспорте, фактически выполненных в соответствии с расписанием при осуществлении пассажирских перевозок, в общем количестве рейсов, установленных в соответствии  с расписанием  не менее 100%</t>
  </si>
  <si>
    <t>100%  выполнение муниципального задания МБУК "ДК" д. Новикбож, МБУК "ДК" с. Колва, МБУК "ДК" с. Мутный Материк, МБУК "ДК" с. Усть-Лыжа, МБУК "ДК" с. Усть-Уса, МБУК "ДК" с. Щельябож, МБУК "УДК"</t>
  </si>
  <si>
    <t>Пополнение музейных фондов</t>
  </si>
  <si>
    <t>Организация досуга населения</t>
  </si>
  <si>
    <t>Обеспечение деятельности дворца и домов культуры</t>
  </si>
  <si>
    <t>Число посещений учреждений культуры на платной основе (продано билетов) в 2015  г. - не менее 2000 шт.</t>
  </si>
  <si>
    <t>Строительные и ремонтные работы учреждений культуры</t>
  </si>
  <si>
    <t>Осуществление деятельности учреждений библиотечной системы</t>
  </si>
  <si>
    <t>Развитие культуры и искусства (Муниципальная программа "Сохранение и развитие культуры и искусства в муниципальном образовании городского округа "Усинск" в 2014- 2016 гг.. и на период до 2020 г.")</t>
  </si>
  <si>
    <t>Реализация  процесса дополнительного образования детей  в соответствии с Законодательством Российской Федерации. Сохранение контингента учащихся в соответствии с выданной лицензией:   670 чел. МБУ ДО "ДШИ" г. Усинска, 102 чел. - МБОУ ДОД "ДМШ" пгт. Парма</t>
  </si>
  <si>
    <t>Для качественной и надежной (отсутствие  аварий) работы  ЦВК будет заменен 1 бак-аккумулятор</t>
  </si>
  <si>
    <t>Микробиологическое исследование воды</t>
  </si>
  <si>
    <t>Установка  фонтанчиков и системы фильтрации воды в учреждениях Управления образования</t>
  </si>
  <si>
    <t>Ввод  в эксплуатацию в 2015г. ДОУ с. Усть-Лыжа</t>
  </si>
  <si>
    <t>Предоставление дополнительной социальной поддержки отдельным категориям граждан</t>
  </si>
  <si>
    <t>Осуществление социальных гарантий по жилищно-коммунальным услугам путём предоставления гражданам субсидий</t>
  </si>
  <si>
    <t>Вовлечение населения и общественных некоммерческих организаций в социально-значимые общегородские мероприятия</t>
  </si>
  <si>
    <t xml:space="preserve">Приняли участие в общегородских мероприятиях не менее 300 граждан из числа ветеранов, инвалидов, лиц пожилого возраста; установлены (реконструированы) памятники в местах захоронения участников ВОВ не менее 10 штук в год; Оказана финансовая поддержка в виде гранта на муниципальный конкурс не менее 3 НКО </t>
  </si>
  <si>
    <t>Осуществление мероприятий, направленных на профилактику заболеваний, в т. ч. социально-значимых</t>
  </si>
  <si>
    <t xml:space="preserve">Оказана помощь больным социально -значимыми заболеваниями (выданы талоны на продукты питания, оплачен проезд больным туберкулезом) не менее 10 чел. в год; </t>
  </si>
  <si>
    <t>Содействие в организации проведения оплачиваемых общественных работ</t>
  </si>
  <si>
    <t>Обеспечение беспрепятственного доступа для инвалидов и маломобильных групп населения к объектам социальной инфраструктуры</t>
  </si>
  <si>
    <t xml:space="preserve">Установлены пандусы и перила в 2 учреждениях культуры; установлены пандусы и перила в 9 учреждениях образования
</t>
  </si>
  <si>
    <t>Перепрофилирование помещений в дошкольные группы, ввод новых мест на объектах дошкольного образования</t>
  </si>
  <si>
    <t>Введены 60 мест на объектах дошкольного образования</t>
  </si>
  <si>
    <t>1 квартал</t>
  </si>
  <si>
    <t>Укрепление материально-технической базы учреждений общего (дошкольного, начального, основного, среднего) и дополнительного образования</t>
  </si>
  <si>
    <t xml:space="preserve">Будут оснащены в соответствии с требованиями ФГОС в 2015 году 22 образовательные организации               </t>
  </si>
  <si>
    <t xml:space="preserve">2 квартал </t>
  </si>
  <si>
    <t>Доля выпускников муниципальных общеобразовательных организаций, сдавших единый государственный экзамен по русскому языку и математике, в общей численности выпускников муниципальных общеобразовательных организаций,  сдававших единый государственный экзамен по данным предметам. Доля выпускников муниципальных общеобразовательных организаций не получивших аттестат о среднем общем образовании, в общей численности выпускников муниципальных общеобразовательных организаций</t>
  </si>
  <si>
    <t xml:space="preserve">Организация и проведение государственной  итоговой аттестации учащихся 9, 11(12) классов             </t>
  </si>
  <si>
    <t>1- 2 квартал</t>
  </si>
  <si>
    <t>Создание условий для совершенствования кадрового обеспечения системы образования</t>
  </si>
  <si>
    <t>Повышение квалификации пройдут по итогам 2015 г.  не менее 268 педагогических и руководящих работников</t>
  </si>
  <si>
    <t>Доля педагогических и управленческих кадров образовательных организаций, прошедших повышение квалификации от общего количества педагогических и управленческих кадров составит 28%</t>
  </si>
  <si>
    <t>Доля  муниципальных общеобразовательных учреждений, соответствующим современным требованиям обучения, в общем количестве муниципальных общеобразовательных учреждений</t>
  </si>
  <si>
    <t>1, 3-4 квартал</t>
  </si>
  <si>
    <t>Все общеобразовательные организации  (100%)  ежегодно будут обеспечены современными условиями обучения</t>
  </si>
  <si>
    <t xml:space="preserve">Создание условий для модернизации инфраструктуры образовательных организаций
</t>
  </si>
  <si>
    <t>Создание условий, способствующих получению доступного  дополнительного образования детям</t>
  </si>
  <si>
    <t>в течение всего года</t>
  </si>
  <si>
    <t>Организация оздоровления и отдыха детей в загородных оздоровительных лагерях за пределами МОГО "Усинск" за счет средств республиканского бюджета</t>
  </si>
  <si>
    <t>Доля детей и подростков, охваченных различными формами отдыха , оздоровления и занятости</t>
  </si>
  <si>
    <t>Количество организованных форм оздоровления, отдыха и занятости детей и подростков</t>
  </si>
  <si>
    <t>Организация мероприятий, направленных на формирование у молодёжи гражданско-патриотической ответственности, культуры межнациональных и межконфессиональных отношений</t>
  </si>
  <si>
    <t>Доля молодежи  в возрасте от 14 до 30 лет, задействованной в мероприятиях, направленных на формирование гражданско-патриотической ответственности, культуры</t>
  </si>
  <si>
    <t>Обеспечение поддержки детских, молодёжных социальных инициатив и предпринимательского потенциала, пропаганды здорового образа жизни среди молодёжи</t>
  </si>
  <si>
    <t>69,5% детей от общей численности детского населения  в возрасте 5 - 18 лет, получают услуги по дополнительному образованию в организациях различной организационно-правовой формы и формы собственности</t>
  </si>
  <si>
    <t>Осуществлена топографо-геодезическая съёмка, землеустроительные работы, техническая инвентаризация автомобильных дорог общего пользования местного значения</t>
  </si>
  <si>
    <t>Оздоровление, отдых детей и трудоустройство подростков (подпрограмма «Оздоровление, отдых детей и трудоустройство подростков в 2015-2017 гг. и на период до 2020 г.»)</t>
  </si>
  <si>
    <t>Количество организаций, осуществляющих инновации - не менее 1 ед.</t>
  </si>
  <si>
    <t>Жилищная политика (подпрограмма «Обеспечение жильем молодых семей в 2014-2016 гг. и на период до 2020 г.»)</t>
  </si>
  <si>
    <t>Наличие нормативных правовых актов МО ГО "Усинск", регулирующих вопросы инвестиционной деятельности (внесение изменений в них).</t>
  </si>
  <si>
    <t>Обеспечение реализации Плана мероприятий (Дорожной карты) мониторинга результатов внедрения муниципального инвестиционного стандарта на территории МО ГО "Усинск"</t>
  </si>
  <si>
    <t>Выполнение основных требований муниципального инвестиционного стандарта на территории МО ГО "Усинск"</t>
  </si>
  <si>
    <t>Монтажно-наладочные работы на установке ПНШ - срок окончания июнь 2015 г.</t>
  </si>
  <si>
    <t>Наличие сформированной актуализированной по итогам очередного отчетного периода базы данных по инвестиционным проектам</t>
  </si>
  <si>
    <t>Формирование перечня свободных (неиспользуемых) территорий, пригодных для формирования инвестиционных площадок</t>
  </si>
  <si>
    <t>Создание не менее одной инвестиционной площадки в год для организации производства</t>
  </si>
  <si>
    <t>Организация информирования представителей деловых кругов через сеть «Интернет» на официальном сайте администрации МО ГО "Усинск" http://city.usinsk.ru/  об экономическом, инвестиционном и природно-ресурсном потенциале муниципального образования о формах муниципальной поддержки хозяйствующих субъектов, осуществляющих свою деятельность на территории муниципального образования.</t>
  </si>
  <si>
    <t>Доступность информации об экономическом, инвестиционном и природно-ресурсном потенциале                     МО ГО "Усинск", о формах муниципальной поддержки хозяйствующих субъектов, осуществляющих свою деятельность на территории муниципального образования.</t>
  </si>
  <si>
    <t>Содействие в организации мероприятий по вакцинации, медосмотрам и диспансеризации населения</t>
  </si>
  <si>
    <t xml:space="preserve">Организация профилактической работы, путем разработки межведомственных планов и контроля за их исполнением </t>
  </si>
  <si>
    <t xml:space="preserve">ответственный исполнитель </t>
  </si>
  <si>
    <t>ожидаемый результат</t>
  </si>
  <si>
    <t>срок реализации мероприятия</t>
  </si>
  <si>
    <t>Предоставление не менее 1 финансовой поддержки по каждому виду субсидирования</t>
  </si>
  <si>
    <t>Поиск инвестора (1 полугодие); обустройство  туристического маршрута по р. Шарью (2 полугодие)</t>
  </si>
  <si>
    <t>Заключение не менее 2 соглашений</t>
  </si>
  <si>
    <t>Заключение не менее 5 соглашений. Общее количество организаций с которыми заключено соглашение не менее 70 ед.</t>
  </si>
  <si>
    <t>В республиканских объёмах добычи нефти и газа удельный вес Усинска составил соответственно 62% и 8%;</t>
  </si>
  <si>
    <t>Осуществлена замена светильников по улицам города в количестве 15 шт.</t>
  </si>
  <si>
    <t>Проведено 12 семинар-совещаний</t>
  </si>
  <si>
    <t>Подготовка и представление в администрацию МО ГО "Усинск" и в Совет МО ГО "Усинск" проекта решения Совета МО ГО "Усинск" "О бюджете МО ГО "Усинск" на очередной год и плановый период; Подготовка и предоставление в администрацию МО ГО "Усинск" и в Совет МО ГО "Усинск" проектов решений по внесению изменений в  решение Совета МО ГО "Усинск" о бюджете МО ГО "Усинск" на текущий год и плановый период</t>
  </si>
  <si>
    <t>Количество проектов нормативных правовых актов администрации муниципального образования городского округа «Усинск», прошедших антикоррупционную экспертизу не менее 200 ед., доля устраненных коррупционных факторов в нормативных правовых актах (проектах), прошедших антикоррупционную экспертизу, от общего числа выявленных коррупционных факторов - не менее 100%</t>
  </si>
  <si>
    <t>Предоставлена субсидия на капитальный ремонт, реконструкцию (модернизацию) объектов сельскохозяйственного назначения (в т.ч. отведение земельного участка) - не менее одному сельхозтоваропроизводителю</t>
  </si>
  <si>
    <t>Субсидии на закупку сельскохозяйственной продукции от личных подсобных хозяйств граждан предоставлены не менее 1 сельхозтоваропроизводителю</t>
  </si>
  <si>
    <t>В д. Денисовка субсидии будут предоставлены не менее 1 сельхозтоваропроизводителю</t>
  </si>
  <si>
    <t>Оказание финансовой поддержки студентам, обучающимся по очной форме обучения в соответствии с договорами, заключенными между администрацией МО ГО "Усинск" и студентом</t>
  </si>
  <si>
    <t>Проведен: капитальный ремонт  части кровли здания, находящегося по адресу: г. Усинск, ул. Возейская д. 5, капитальный ремонт системы водоотведения здания, находящегося по адресу: г. Усинск, ул. Возейская д. 5; капитальный ремонт системы водоотведения  (г. Усинск, ул. Парковая, д.4а)</t>
  </si>
  <si>
    <t>Поиск инвестора (финансирование проекта за счёт внебюджетных источников)</t>
  </si>
  <si>
    <t>Разработано ПСД</t>
  </si>
  <si>
    <t>Заключение контрактов на СМР 38-ми и 18-ти квартирных домов, начало строительства II квартал 2015 г.</t>
  </si>
  <si>
    <t>Реализация предприятиями (организациями), осуществляющими свою деятельность на территории муниципального образования, проектов, направленных на комплексное освоение территории</t>
  </si>
  <si>
    <t>Строительство инженерных сетей для участков, предоставляемых многодетным семьям под индивидуальное строительство (подпрограмма "Строительство, реконструкция объектов социальной и жилищной сферы на 2014-2016 гг. и на период до 2020 г." )</t>
  </si>
  <si>
    <t>Строительство жилья гражданам, нуждающимся в жилых помещениях муниципального жилищного фонда  (подпрограмма "Строительство, реконструкция объектов социальной и жилищной сферы на 2014-2016 гг. и на период до 2020 г." )</t>
  </si>
  <si>
    <t>Приобретение водного транспорта (2 ед.)</t>
  </si>
  <si>
    <t>Строительство двухквартирного трехкомнатного жилого дома в с. Усть-Уса (подпрограмма «Социальное развитие села в 2014-2016 гг. и на период до 2020 г.»)</t>
  </si>
  <si>
    <t xml:space="preserve">Разработка проектно-сметной документации на строительство краеведческого музея в с. Колва;  капитальный ремонт кровли МБУК "ДК   д. Новикбож </t>
  </si>
  <si>
    <t>Ввод в эксплуатацию здания в 1 квартале 2016 г.</t>
  </si>
  <si>
    <t>Развитие коммунальной инфраструктуры (подпрограмма «Содержание и развитие жилищно – коммунального хозяйства на территории муниципального образования городского округа «Усинск» в 2014-2016 гг. и на период до 2020 г.»)</t>
  </si>
  <si>
    <t>Внесены изменения в правила землепользования и застройки, нормативы градостроительного проектирования; установлена программа автоматизированной информационной системы обеспечения градостроительной деятельности ИСОГД</t>
  </si>
  <si>
    <t>Строительство и ремонт систем водоснабжения с обустройством зон санитарной охраны, в том числе:</t>
  </si>
  <si>
    <t xml:space="preserve">Реконструкция гидрогеологических скважин в сельских населенных пунктах со строительством объектов водоподготовки, в т.ч. ПИР (средства бюджета МО ГО "Усинск" и средства республиканского бюджета Республики Коми, Распоряжение Правительства РК от 20.03.2015 N 99-р "Об утверждении адресной инвестиционной программы Республики Коми на 2015 год и плановый период 2016 и 2017 годов")
</t>
  </si>
  <si>
    <t>Строительство новых скважин в сельских населенных пунктах со строительством объектов водоподготовки, в т.ч. ПИР (средства бюджета МО ГО "Усинск" и средства республиканского бюджета Республики Коми, Распоряжение Правительства РК от 20.03.2015 N 99-р "Об утверждении адресной инвестиционной программы Республики Коми на 2015 год и плановый период 2016 и 2017 годов")</t>
  </si>
  <si>
    <t xml:space="preserve">            </t>
  </si>
  <si>
    <t xml:space="preserve">строительство мостового перехода через р. Лыжа на автомобильной дороге "Печора (от п. Кожва) - Усть-Уса - Усинск" (Дорожное агентство Республики Коми), 2015-2017 гг., Распоряжение Правительства РК от 20.03.2015 N 99-р "Об утверждении адресной инвестиционной программы Республики Коми на 2015 год и плановый период 2016 и 2017 годов"
</t>
  </si>
  <si>
    <t xml:space="preserve">реконструкция автомобильной дороги "Усть-Уса - Харьягинский" км 0 + 000 (место отдыха), Распоряжение Правительства РК от 20.03.2015 N 99-р "Об утверждении адресной инвестиционной программы Республики Коми на 2015 год и плановый период 2016 и 2017 годов"
</t>
  </si>
  <si>
    <t>Строительство нового полигона хранения и захоронения ТБО в г. Усинске, в т.ч. Выбор и оформление земельного участка под полигон ТБО и завод по переработке ТБО, разработка ПСД</t>
  </si>
  <si>
    <t>Строительство мини-завода по переработке отработанных резинотехнических изделий</t>
  </si>
  <si>
    <t>Разработка проектной документации на закрытие (ликвидацию) существующего полигона хранения и захоронения ТБО в г. Усинске</t>
  </si>
  <si>
    <t>Приобретение аппаратно-программных комплексов распознавания номеров и видео фиксации правонарушений - стационарная автоматизированная система управления дорожным движением на улицах города</t>
  </si>
  <si>
    <t>Снижение количества дорожно-транспортных происшествий с пострадавшими. Приобретение двух аппаратно-программных комплекса распознавания номеров и видео фиксации правонарушений</t>
  </si>
  <si>
    <t>строительство здания детского сада с. Усть - Лыжа на 45 мест</t>
  </si>
  <si>
    <t>Обращение в установленном порядке в территориальный орган управления фондом недр, с мотивированной просьбой об оформлении в установленном порядке лицензии на разведку и добычу полезных вод для проведения комплекса разведочных работ, направленных на уточнение параметров водоносной толщи и взаимосвязи подземных и поверхностных вод для обоснования нагрузок на водозаборные скважины и разработки рациональной схемы эксплуатации подземных вод с обязательной оценкой перспективности экспертного варианта размещения водозаборных скважин в виде линейного ряда вдоль р. Уса</t>
  </si>
  <si>
    <t>Организация мониторинга хода реализации инвестиционных проектов МО ГО "Усинск"</t>
  </si>
  <si>
    <t>Развитие и модернизация инфраструктуры объектов дорожного хозяйства на территории муниципального образования городского округа "Усинск" (Подпрограмма "Развитие и модернизация инфраструктуры объектов дорожного хозяйства на территории муниципального образования городского округа "Усинск" на 2014-2016 гг.. и на период до 2020 г.")</t>
  </si>
  <si>
    <t>Предоставление субсидий на капитальный ремонт, реконструкцию (модернизацию) объектов сельскохозяйственного назначения (в т.ч. отведение земельного участка)</t>
  </si>
  <si>
    <t>Субсидия на техническое и технологическое перевооружение предоставлена на приобретение сельскохозяйственной техники и оборудования в количестве не менее 3 ед.</t>
  </si>
  <si>
    <t>Оказана финансовая поддержка пяти студентам, обучающимся по очной  форме обучения в соответствии с договорами, заключенными между администрацией МО ГО «Усинск» и студентом (стипендия);</t>
  </si>
  <si>
    <t>Приобретено и установлено не менее 15 АРМ и не менее 10 ед. оргтехники; приобретено и установлено не менее 15 ед. лицензионного программного обеспечения</t>
  </si>
  <si>
    <t>Число малых предприятий увеличится на 1 ед., средних - на 1 ед.</t>
  </si>
  <si>
    <t>ремонт городской сети ливневой канализации и  внутриквартальной дренажной и ливневосточной сетей не менее  15   км</t>
  </si>
  <si>
    <t xml:space="preserve">Управление физической культуры и спорта: оборудование системы видеонаблюдения и контроля доступа: Ледовый дворец "Югдом", МБОУ ДОД "ДЮСШ" КСК, МАОУ ДОД ДЮСШ-1 (городской бассейн), МАОУ ДОД "ДЮСШ-1" (хоккейный корт); Приобретение, установка и обслуживание системы оповещения в 2015 г. МБДОУ «ДСОВ № 7» г. Усинска (на 32 динамика), МБДОУ «ДСОВ № 8» г. Усинска (на 32 динамика);  Управление образования: МАДОУ «Детский сад № 10» г. Усинска (на 26 динамиков), МБДОУ «Детский сад № 14» г. Усинска (на 32 динамика), МБДОУ «ДСОВ № 20» г. Усинска (на 32 динамика), МБДОУ «ДСОВ № 24» г. Усинска (на 35 динамиков; 2016 МБОУ «СОШ» с. Усть-Уса + пришкольный интернат (на 53 динамика), МБОУ «СОШ» с. Мутный Материк+ пришкольный интернат (на 45 динамиков), МБДОУ "ДС" с. Мутный Материк (на 24 динамика),  МБОУ «СОШ» с. Щельябож+ пришкольный интернат (на 35 динамиков),   МБДОУ «ДС» с. Щельябож (на 20 динамиков), МБОУ «ООШ» с. Усть-Лыжа (на 24 динамика), МБДОУ «ДС» с. Усть-Лыжа (на 32 динамика), МБОУ «ООШ» д. Захарвань (на 20 динамиков), МБДОУ «ДС» д. Захарвань (на 20 динамиков), МБОУ "ООШ" д. Денисовка (на 35 динамиков), МБДОУ "ДС" д. Денисовка (20 динамиков), МБДОУ "ДС" с. Усть-Уса (на 35 динамиков).
</t>
  </si>
  <si>
    <t xml:space="preserve">заведующая сектором инвестиций (Л.В. Кравчун); первый заместитель руководителя администрации </t>
  </si>
  <si>
    <t>заведующая сектором инвестиций (Л.В. Кравчун); первый заместитель руководителя администрации</t>
  </si>
  <si>
    <t xml:space="preserve">Наличие: утвержденного Перечня инвестиционных проектов, финансируемых за счет бюджетных средств; сформированной базы данных по инвестиционным проектам и предложениям в МО ГО "Усинск".                                                                      </t>
  </si>
  <si>
    <t>Ввод в эксплуатацию в 2015 г. здания спортивного зала ангарного типа д. Захарвань</t>
  </si>
  <si>
    <t>строительство водозабора по извлечению подземных артезианских вод для обеспечения жителей г. Усинска питьевой водой (средства республиканского бюджета Республики Коми (Распоряжение Правительства РК от 20.03.2015 № 99-р "Об утверждении адресной инвестиционной программы Республики Коми на 2015 год и плановый период 2016 и 2017 годов" и местного бюджета)</t>
  </si>
  <si>
    <t>строительство мини-завода по переработке отработанных резиновых изделий (средства республиканского бюджета Республики Коми (Распоряжение Правительства РК от 20.03.2015 № 99-р "Об утверждении адресной инвестиционной программы Республики Коми на 2015 год и плановый период 2016 и 2017 годов" и местного бюджета)</t>
  </si>
  <si>
    <t>Ввод в эксплуатацию мини-завода по переработке отработанных резинотехнических изделий 2017 г., в т.ч.: 2015г.- разработка бизнес-плана и технико-экономического обоснования; проведение аукциона (конкурса) на право реализации проекта; 2015-2016гг. - подготовительные работы под размещение оборудования и обустройство площадки (ангара) для временного хранения отработанных РТИ.</t>
  </si>
  <si>
    <t>строительство полигона ТБО в г. Усинск (средства республиканского бюджета Республики Коми (Распоряжение Правительства РК от 20.03.2015 № 99-р "Об утверждении адресной инвестиционной программы Республики Коми на 2015 год и плановый период 2016 и 2017 годов" и местного бюджета)</t>
  </si>
  <si>
    <t>4/13</t>
  </si>
  <si>
    <t>Содействие участию организаций в межрегиональных форумах и конференциях, выставках, с целью перенятия положительного опыта ведения бизнеса, в том числе инновационного</t>
  </si>
  <si>
    <t xml:space="preserve">заведующая сектором инвестиций (Л.В. Кравчун); руководитель пресс-службы (С.А. Михеева); первый заместитель руководителя администрации </t>
  </si>
  <si>
    <t xml:space="preserve">отдел экономического развития и прогнозирования (А.А. Актиева); первый заместитель руководителя </t>
  </si>
  <si>
    <t xml:space="preserve">Управление контрактной службы (М.Е. Белоус); первый заместитель руководителя администрации </t>
  </si>
  <si>
    <t>Предоставлены социальные выплаты на приобретение жилого помещения или создания объекта индивидуального жилищного строительства не менее 9 молодым семьям</t>
  </si>
  <si>
    <t>Управление образования АМО (Ю.А. Орлов); заместитель руководителя администрации (Е.И. Видюков)</t>
  </si>
  <si>
    <t>отдел территориального развития, экологии и природопользования (Г.В. Фащенко); заместитель руководителя администрации (Е.И. Видюков)</t>
  </si>
  <si>
    <t>отдел территориального развития, экологии и природопользования администрации муниципального образования городского округа "Усинск" (Г.В. Фащенко); заместитель руководителя администрации (Е.И.Видюков)</t>
  </si>
  <si>
    <t>отдел территориального развития, экологии и природопользования (Г.В. Фащенко); заведующая сектором инвестиций (Л.В. Кравчун); заместитель руководителя администрации (Е.И. Видюков)</t>
  </si>
  <si>
    <t>Управление культуры и национальной политики АМО (О.В. Филиппова); заместитель руководителя администрации (Е.И. Видюков)</t>
  </si>
  <si>
    <t>МКУ "УЖКХ" (А.И. Коновалов), заместитель руководителя администрации (Е.И. Видюков)</t>
  </si>
  <si>
    <t>Осуществлена замена проводов АС (устаревший неизолированный провод) уличного освещения на  СИП (самонесущий, изолированный, нового поколения) до 1 000 м.  (ул. Строителей, ул. Комсомольская, ул. 60 лет Октября,  ул. Молодежная (четная сторона))</t>
  </si>
  <si>
    <t>Для обеспечения работы объектов (в соответствии с нормами) будет производиться обслуживание систем теплоснабжения в сельских населённых пунктах:         с. Усть - Уса,  с. Колва,  с. Мутный Материк,          с. Усть - Лыжа, с. Щельябож.</t>
  </si>
  <si>
    <t>Микробиологическое исследование воды: с. Мутный Материк, с. Усть-Лыжа,  с. Усть-Уса, с. Колва, с. Щельябож; проведение микробиологического и химического исследований на всех водозаборных скважинах в сельских населенных пунктах - по 60 анализов ежегодно на 15 скважинах</t>
  </si>
  <si>
    <t>Установка шести комплексных систем водоподготовки и водяных фонтанчиков в образовательных организациях Управления образования (МБОУ ДС д. Захарвань, МБОУ ДС д. Денисовка, МБОУ ДС № 7, МБОУ ДС № 8, МБОУ ДС № 10, МБОУ ДС № 12)</t>
  </si>
  <si>
    <t>сектор архитектуры (С.Н.Оскорбина); заместитель руководителя администрации (Е.И. Видюков)</t>
  </si>
  <si>
    <t>МБУ УКС (Н.В. Рабчевский); заместитель руководителя администрации (Е.И. Видюков)</t>
  </si>
  <si>
    <t>МБУ УКС (Н.В. Рабчевский), КУМИ (Л.З. Бочоришвили); заместитель руководителя администрации (Е.И. Видюков)</t>
  </si>
  <si>
    <t>Ремонт подъезда к водозабору на р. Уса (от автомобильной дороги "Усть-Уса - Усинск" (от поворота на Харьягинский - Усинск, включая городскую черту г. Усинска))</t>
  </si>
  <si>
    <t>Ремонт подъезда к водозабору на р. Уса</t>
  </si>
  <si>
    <t>Осуществлён ямочный ремонт  городских и поселковых улиц и дорог общей площадью не менее  1500 кв.м.</t>
  </si>
  <si>
    <t>Ремонт лестничных сходов мостовых сооружений    на подъезде к водозабору на р. Уса (от автомобильной дороги «Усть-Уса – Усинск» (от поворота на Харьягинский – Усинск, исключая городскую черту г. Усинск))</t>
  </si>
  <si>
    <t>Приобретены два судна</t>
  </si>
  <si>
    <t xml:space="preserve">Предоставлены субсидии на приобретение не менее 45 голов племенного крупного рогатого скота </t>
  </si>
  <si>
    <t>Управление образования АМО (Ю.А. Орлов); заместитель руководителя администрации (Т.А. Анисимова)</t>
  </si>
  <si>
    <t>Выпускники школ получат аттестат о среднем общем образовании в 2015 году - не менее 290 чел., об общем образовании - не менее 483 чел.</t>
  </si>
  <si>
    <t>Заключено соглашение о предоставлении из РБ РК субсидии на мероприятия по оздоровлению детей и приобретение путевок в лагеря</t>
  </si>
  <si>
    <t>Организация круглогодичного оздоровления, отдыха и занятости детей и несовершеннолетних подростков за счет средств местного бюджета</t>
  </si>
  <si>
    <t>Организовано форм оздоровительного отдыха и занятости детей и подростков ежегодно не менее 52 ед.</t>
  </si>
  <si>
    <t>Численность молодых людей, принимающих участие в деятельности патриотических молодёжных объединений составит: 2015г. - 2128 чел.</t>
  </si>
  <si>
    <t>Численность молодых людей, принимающих участие в социально значимых мероприятиях, проектах молодежной политики составит: 2015 г. - 3083 чел.</t>
  </si>
  <si>
    <t>Управления культуры и национальной политики АМО (О.В. Филиппова); заместитель руководителя администрации (Т.А. Анисимова)</t>
  </si>
  <si>
    <t>Количество занимающихся в формированиях учреждениях культуры 1875 чел.;  организация культурно-массовых мероприятий МБУК "ДК", расположенными на территории МОГО "Усинск" не менее 15 мероприятий  в год каждым учреждением (подведомственные учреждения МБУК "УДК" МБУК "ДК" с. Колва, Усть-Уса д. Новикбож, с. Щельябож, с. Мутный-Материк, с. Усть-Лыжа)</t>
  </si>
  <si>
    <t>Управление физической культуры и спорта (А.В. Сысуев); заместитель руководителя администрации (Т.А. Анисимова)</t>
  </si>
  <si>
    <t>Приобретено не менее 3 х музейных экспонатов</t>
  </si>
  <si>
    <t>Количество книговыдач централизованной библиотечной системой  2015 год не менее 316 000 экз.</t>
  </si>
  <si>
    <t>Проведение массовых мероприятий, направленных на гармонизацию межнациональных отношений, религиозных праздников не менее 6 ед. в год</t>
  </si>
  <si>
    <t xml:space="preserve">Оказание муниципальных услуг МБУ "Ледовый дворец" (количество часов - не менее 1 860 часов за год); МАУ "ЦСМ выполнение муниципального задания (проведение спортивных мероприятий не менее 75 ед.); </t>
  </si>
  <si>
    <t>МБОУ ДОД "ДЮСШ" выполнение муниципального задания (контингент не менее 1316 чел.); МАОУ ДОД "ДЮСШ-1" выполнение муниципального задания (контингент не менее 941 чел.)</t>
  </si>
  <si>
    <t>Охвачено диспансеризацией, вакцинацией, медосмотрами не менее 5850 чел.</t>
  </si>
  <si>
    <t>отдела здравоохранения и социальной защиты населения (Н.А. Варенцова); заместитель руководителя администрации (Т.А. Анисимова)</t>
  </si>
  <si>
    <t>отдел здравоохранения и социальной защиты населения (Н.А. Варенцова); заместитель руководителя администрации (Т.А. Анисимова)</t>
  </si>
  <si>
    <t xml:space="preserve">Возмещен льготный проезд в городском и пригородном общественном транспорте не менее, чем по 3000 поездкам в месяц на автомобильном транспорте и 16 поездкам в месяц на речном транспорте; Получили услуги льготного зубопротезирования не менее 25 граждан; Возмещена стоимость платных услуг, предоставленных инвалидам и гражданам с последствиями инсульта не менее 50 чел.; в рамках оказания социальной помощи в натуральной форме выдано не менее 100 талонов на продукты питания, 10 талонов на лекарственные средства; Обеспечены подпиской с последующей поставкой через почтовое отделение газеты "Усинская новь" 22 малоимущих сельских пенсионеров
</t>
  </si>
  <si>
    <t>Предоставлены меры социальной поддержки по ЖКУ специалистам сферы культуры не менее 40 чел.; специалистам учреждений спорта не менее 2 чел.; специалистам учреждений образования, не являющимся педагогическими работниками не менее 7 чел.; не менее двум многодетным семьям, имеющим 5 и более несовершеннолетних детей</t>
  </si>
  <si>
    <t>Проведены работы по благоустройству памятников в с. Усть-Уса силами 2 чел. и в с. Мутный Материк силами 2 чел., трудоустроенных на общественные оплачиваемые работы</t>
  </si>
  <si>
    <t>КУМИ (Л.З. Бочоришвили), заместитель руководителя администрации (Е.И. Видюков)</t>
  </si>
  <si>
    <t>Регистрация права собственности на земельные участки МО ГО "Усинск" не менее 5 участков.  Передача в аренду земельных участков, находящихся в собственности МО ГО "Усинск" не менее 20 участков; Проведено межевание земли под многоквартирными жилыми домами в сельских населенных пунктах МО ГО "Усинск" не менее 144 участков</t>
  </si>
  <si>
    <t xml:space="preserve">руководитель финансового управления (А.Э. Чапцева), первый заместитель руководителя администрации </t>
  </si>
  <si>
    <t>Осуществление расчетов по обслуживанию муниципального долга - погашение процентов за пользование кредитами и своевременным погашением основного долга по кредитам; контроль за не превышением предельно допустимого объема расходов на обслуживание муниципального долга в 2015-2020 годах,   согласно статье 111 Бюджетного кодекса РФ и в соответствии с постановлением администрации муниципального образования городского округа «Усинск» от 14.102014 года № 2213 «Об основных направлениях долговой политики муниципального образования городского округа «Усинск» на 2015-2020 гг.»</t>
  </si>
  <si>
    <t>Составлен план повышения квалификации работников администрации (январь-февраль); составлены и направлены заявки в обучающие организации (январь - май); ведется учет количества работников администрации, прошедших повышение квалификации (в течении года)</t>
  </si>
  <si>
    <t xml:space="preserve">Количество соглашений, заключенных на возмещение затрат на обучение по направлениям развития экономики муниципального образования между администрацией МО ГО «Усинск» и студентом - не менее десяти ед. </t>
  </si>
  <si>
    <t xml:space="preserve">руководитель отдела информационных технологий (А.С. Латушкин), первый заместитель руководителя администрации </t>
  </si>
  <si>
    <t>руководитель отдела информационных технологий (А.С. Латушкин), первый заместитель руководителя администрации</t>
  </si>
  <si>
    <t>Подключены к системе электронного документооборота не менее 89 рабочих мест</t>
  </si>
  <si>
    <t>Приобретение и установка систем для дублирования АПС на пульт пожарной части в 16 учреждениях сферы культуры; приобретение и установка систем для дублирования АПС на пульт пожарной части в 36 учреждениях сферы образования; приобретение и установка систем для дублирования АПС на пульт пожарной части в 3 учреждениях сферы физической культуры и спорта; ремонт  и техническое обслуживание автоматической пожарной сигнализации в сельских территориальных органах</t>
  </si>
  <si>
    <t xml:space="preserve">МКУ "Управление ГО и ЧС" (А.В. Богачёв); первый заместитель руководителя администрации </t>
  </si>
  <si>
    <t xml:space="preserve">Изготовлено не менее 20 ед. материалов (МКУ "Управление по делам ГО и ЧС" администрации МО ГО "Усинск") </t>
  </si>
  <si>
    <t>Внедрение и развитие АПК "Безопасный город", в т.ч. покупка видеосигнала с камер, установленных согласно техническому заданию</t>
  </si>
  <si>
    <t xml:space="preserve">управление физической культуры и спорта (А.В. Сысуев), управление образования (Ю.А. Орлов), первый заместитель руководителя администрации </t>
  </si>
  <si>
    <t>Приведение в соответствие требованиям законодательства в области природопользования полигона ТБО Усинск: 2015 г.- обваловка и ограждение из сетки «Рабицы» по периметру полигона ТБО;</t>
  </si>
  <si>
    <t>Монтаж металлических ограждений в количестве 1000 п.м. на пешеходных переходах</t>
  </si>
  <si>
    <t>Строительство кафе быстрого питания по ул. Нефтяников (рядом с Домом культуры), ввод в эксплуатацию -1 квартал 2016 г.</t>
  </si>
  <si>
    <t>главный архитектор С.Н. Оскорбина</t>
  </si>
  <si>
    <t>председатель КУМИ Л.З. Бочоришвили</t>
  </si>
  <si>
    <t>заведующий отделом промышленности и дорожного хозяйства С.Н. Соболев (в части предоставления показателя по проектам)</t>
  </si>
  <si>
    <t xml:space="preserve">заведующий отделом промышленности и дорожного хозяйства С.Н. Соболев </t>
  </si>
  <si>
    <t>заведующий отделом промышленности и дорожного хозяйства С.Н. Соболев</t>
  </si>
  <si>
    <t>руководитель управления образования АМО Ю.А. Орлов</t>
  </si>
  <si>
    <t>руководитель управления физической культуры и спорта АМО А.В. Сысуев</t>
  </si>
  <si>
    <t>руководитель отдела здравоохранения и социальной защиты населения Н.А. Варенцова</t>
  </si>
  <si>
    <t>начальник отдела информационных технологий А.С. Латушкин</t>
  </si>
  <si>
    <t>начальник отдела информационных технологий А.С. Латушкин, муниципальное автономное учреждение «Многофункциональный центр предоставления государственных и муниципальных услуг» Е.П. Подпорина</t>
  </si>
  <si>
    <t>заведующая отделом "пресс-служба" С.А. Михеева</t>
  </si>
  <si>
    <t>начальник МКУ "Управление ГО и ЧС" А.В. Богачёв</t>
  </si>
  <si>
    <t>Обустройство дворовых территорий пешеходными дорожками, парковочными местами, замена дорожного полотна</t>
  </si>
  <si>
    <t>строительство здания детского сада с. Щельябож на 45 мест</t>
  </si>
  <si>
    <t>Обслуживание систем водоснабжения в с. Мутный Материк, с. Усть-Лыжа,  с. Усть-Уса, с. Колва, с. Щельябож: обеспечение надлежащего состояния 15 водозаборных скважин в сельских населенных пунктах и имеющихся линейных объектов (водовод в с. Колва) (электроэнергия, работы, услуги по содержанию имущества, увеличение стоимости материальных запасов, ремонт скважины, замена насоса, замена во время отпуска основного работника слесаря-ремонтника).</t>
  </si>
  <si>
    <t xml:space="preserve">Проведено техническое обследование и реконструкция 3-х гидрогеологических скважин в сельском населенном пункте - д. Захарвань. Проведены работы по изысканию и обследованию объектов водоснабжения (водозаборных скважин) и иных источников водоснабжения (колодцев, родников) для д. Захарвань с изучением и оценкой запасов подземных вод, с составлением отчета по запасам подземных вод, утверждением их на ГКЗ, составлением проекта на разработку месторождения подземных вод, экспертизой проекта и рассмотрением на ТКР РК. Составлен проект зон санитарной охраны, проведена экспертиза проекта и его регистрация в Минприроды РК. 
</t>
  </si>
  <si>
    <t xml:space="preserve">В целях обеспечения водоснабжения населения, сельской школы и нового детского сада построена водозаборная скважина в с. Усть - Лыжа, обустроены зоны ее санитарной охраны, подъездная автодорога, два павильона  (для скважины и размещения ёмкостей для хранения воды) и три водовода. 
</t>
  </si>
  <si>
    <t xml:space="preserve">Построена одна скважина в с. Усть - Лыжа; обеспечено надлежащее состояние 15 водозаборных скважин в сельских населенных пунктах и имеющихся линейных объектов (водовод в с. Колва), проведено техническое обследование, обслуживание и реконструкция гидрогеологических скважин в сельских населенных пунктах в д. Захарвань -  3 скв. </t>
  </si>
  <si>
    <t>Аукцион и заключение контракта на строительство - 2 квартал 2015 г., ввод в эксплуатацию 4 квартал 2015 г.</t>
  </si>
  <si>
    <t>май - сентябрь</t>
  </si>
  <si>
    <t>Разработан проект реконструкция автомобильной дороги "Усть-Уса - Харьягинский" км 0 + 000 (место отдыха)</t>
  </si>
  <si>
    <t>Осуществлено частичное асфальтобетонное покрытие по ул. Пионерская</t>
  </si>
  <si>
    <t>Возведено земляное полотно на всей протяжённости мостового перехода</t>
  </si>
  <si>
    <t>МБОУ ДОД "ДЮСШ" приобретение: художественная гимнастика - (ковер (покрытие), костюмы для выступлений); вольная борьба - электронное табло; тренерский состав - спортивные костюмы. МАОУ ДОД "ДЮСШ-1": настольный теннис: ракетки, спортивные костюмы; плавание:  костюмы для сборной города, гидрокостюмы; баскетбол - мячи; лыжные гонки: лыжи, ботинки, палки, крепления; хоккей - коньки; для общеобразовательных и дошкольных учреждений приобретение: костюм спортивный, футболка, шорты , кроссовки - для учащихся, выезжающих на республиканский этап соревнований «Президентские состязания» и «Президентские спортивные игры»</t>
  </si>
  <si>
    <t>Разработаны, утверждены и реализованы:
План лечебно-оздоровительных мероприятий по подготовке юношей г. Усинска к военной службе на 2015 год;
План проведения санитарно-просветительной работы по формированию здоровьесберегающего поведения среди населения на 2015 год;
Межведомственный план проведения профилактических мероприятий по предупреждению распространения туберкулеза на территории МО ГО "Усинск" на 2014-2016 годы;
План мероприятий по улучшению демографической ситуации в МО ГО "Усинск" на 2014-2015 годы (постановление АМО от 19.11.2014 г. № 2524);
План мероприятий по профилактике пьянства и алкоголизма на территории МО ГО "Усинск" на 2014-2015 годы (постановление АМО от 08.12.2014 г. № 2663)</t>
  </si>
  <si>
    <t xml:space="preserve">Ввод в эксплуатацию домов по I этапу (2013-2014г.)  - 2 квартал 2015 г. Расселяемая площадь ветхого и аварийного жилищного фонда в 2015 г. 3016,20 кв.м., количество расселённых помещений - 74 ед., количество переселённых жителей - 164 чел. ; ввод в эксплуатацию домов II этапа (2014-2015 г.) - 4 квартал 2015 г. Расселяемая площадь ветхого и аварийного жилищного фонда в 2015 г. 2684,5 кв.м., количество расселённых помещений - 74 ед., количество переселённых жителей - 166 чел. </t>
  </si>
  <si>
    <t>Введение второго городского кольца (ул. Пионерская, ул. Воркутинская)</t>
  </si>
  <si>
    <t>отдел по учёту, распределения жилья и переселению (Т.И. Глущенко); заместитель руководителя администрации (Т.А. Анисимова)</t>
  </si>
  <si>
    <t>Количество лиц, замещавших должности муниципальной службы в органах местного самоуправления муниципального образования городского округа «Усинск» Республики Коми, получающих пенсионное обеспечение в соответствии с законодательством не менее 75 пенсионеров</t>
  </si>
  <si>
    <t>Проведена аттестация одного рабочего места отдела мобилизационной и режимно-секретной работы, приобретено не менее 2 лицензий программного обеспечения защиты информации; участие в сборах специалистов, отвечающих за защиту информации (1 сбор)</t>
  </si>
  <si>
    <t>Приложение 1</t>
  </si>
  <si>
    <r>
      <t>Меры и мероприятия, направленные на решение задач Стратегии</t>
    </r>
    <r>
      <rPr>
        <sz val="11"/>
        <rFont val="Times New Roman"/>
        <family val="1"/>
        <charset val="204"/>
      </rPr>
      <t xml:space="preserve"> </t>
    </r>
  </si>
  <si>
    <r>
      <t xml:space="preserve">индикаторы стратегии </t>
    </r>
    <r>
      <rPr>
        <sz val="11"/>
        <rFont val="Times New Roman"/>
        <family val="1"/>
        <charset val="204"/>
      </rPr>
      <t>(столбец включен для ориентации, см приложение к плану)</t>
    </r>
  </si>
  <si>
    <t>План реализации стратегии социально – экономического развития муниципального образования городского округа «Усинск» до 2020 года на 2015 г. (утв. постановлением администрации МО ГО "Усинск" от 20.03.2015 г. № 560 "Об утверждении Плана реализации стратегии социально – экономического развития муниципального образования городского округа «Усинск» до 2020 года на 2015 г." в ред. постановления администрации МО ГО "Усинск" от 06.05.2015 г. № 823, от 24.06.2015 г. № 1237)</t>
  </si>
  <si>
    <t>1,2.3  квартал</t>
  </si>
  <si>
    <t>Приобретено не менее 5 ед. информационных щитов  (Администрация пгт. Парма).</t>
  </si>
  <si>
    <t>Капитальный ремонт и ремонт дворовых территорий, проездов к дворовым территориям по 60 лет Октября д.5, д. 7, д. 4/1, д. 6/1, д. 6/2, ул.Молодёжная д. 9, д.15, д.17.</t>
  </si>
  <si>
    <t>директор МКУ УЖКХ (А.И. Коновалов), МБУ УКС (Н.В. Рабчевский), заместитель руководителя администрации (Е.И.Видюков)</t>
  </si>
  <si>
    <t>2015 г. - строительство здания детского сада с. Мутный Материк на 80 мест. Срок ввода в эксплуатацию здания детского сада 1 квартал 2016 г.</t>
  </si>
  <si>
    <t>2015 г. - строительство здания детского сада с. Щельябож на 45 мест. Срок ввода в эксплуатацию здания детского сада - 1 квартал 2016 г.</t>
  </si>
  <si>
    <t>управление правовой и кадровой работы администрации муниципального образования городского округа "Усинск" (Л.Г. Корнева); заместитель руководителя администрации (Т.А. Анисимова)</t>
  </si>
  <si>
    <t>отдел промышленности и дорожного хозяйства (Е.А. Биричевский); заместитель руководителя администрации (Е.И. Видюков)</t>
  </si>
  <si>
    <t>заведующий отделом промышленности и дорожного хозяйства (Е.А. Биричевский); заместитель руководителя администрации (Е.И. Видюков)</t>
  </si>
  <si>
    <t>отдел промышленности и дорожного хозяйства администрации муниципального образования городского округа "Усинск" (Е.А. Биричевский); КУМИ (Л.З. Бочоришвили), заместитель руководителя администрации (Е.И.Видюков)</t>
  </si>
  <si>
    <t>отдел промышленности и дорожного хозяйства администрации муниципального образования городского округа "Усинск" (Е.А. Биричевский); директор МКУ УЖКХ (А.И. Коновалов), заместитель руководителя администрации (Е.И.Видюков)</t>
  </si>
  <si>
    <t>отдел промышленности и дорожного хозяйства (Е.А. Биричевский), заместитель руководителя администрации (Е.И. Видюков)</t>
  </si>
  <si>
    <t>отдел промышленности и дорожного хозяйства (Е.А. Биричевский), КУМИ (Л.З. Бочоришвили), заместитель руководителя администрации (Е.И. Видюков)</t>
  </si>
  <si>
    <t>отдел промышленности и дорожного хозяйства администрации муниципального образования городского округа "Усинск" (Е.А. Биричевский); заместитель руководителя администрации (Е.И.Видюков)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</si>
</sst>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0.000"/>
    <numFmt numFmtId="167" formatCode="#,##0.00&quot;р.&quot;"/>
    <numFmt numFmtId="168" formatCode="d/m;@"/>
  </numFmts>
  <fonts count="24" x14ac:knownFonts="1">
    <font>
      <sz val="11"/>
      <color theme="1"/>
      <name val="Calibri"/>
      <family val="2"/>
      <charset val="204"/>
      <scheme val="minor"/>
    </font>
    <font>
      <sz val="10"/>
      <name val="Times New Roman"/>
      <family val="1"/>
      <charset val="204"/>
    </font>
    <font>
      <sz val="12"/>
      <name val="Times New Roman"/>
      <family val="1"/>
      <charset val="204"/>
    </font>
    <font>
      <sz val="14"/>
      <name val="Times New Roman"/>
      <family val="1"/>
      <charset val="204"/>
    </font>
    <font>
      <sz val="7"/>
      <name val="Times New Roman"/>
      <family val="1"/>
      <charset val="204"/>
    </font>
    <font>
      <b/>
      <i/>
      <sz val="12"/>
      <name val="Times New Roman"/>
      <family val="1"/>
      <charset val="204"/>
    </font>
    <font>
      <i/>
      <sz val="12"/>
      <name val="Times New Roman"/>
      <family val="1"/>
      <charset val="204"/>
    </font>
    <font>
      <i/>
      <sz val="10"/>
      <name val="Times New Roman"/>
      <family val="1"/>
      <charset val="204"/>
    </font>
    <font>
      <sz val="9"/>
      <name val="Times New Roman"/>
      <family val="1"/>
      <charset val="204"/>
    </font>
    <font>
      <i/>
      <sz val="9"/>
      <name val="Times New Roman"/>
      <family val="1"/>
      <charset val="204"/>
    </font>
    <font>
      <sz val="8"/>
      <name val="Times New Roman"/>
      <family val="1"/>
      <charset val="204"/>
    </font>
    <font>
      <i/>
      <sz val="8"/>
      <name val="Times New Roman"/>
      <family val="1"/>
      <charset val="204"/>
    </font>
    <font>
      <b/>
      <sz val="12"/>
      <name val="Times New Roman"/>
      <family val="1"/>
      <charset val="204"/>
    </font>
    <font>
      <b/>
      <sz val="10"/>
      <name val="Times New Roman"/>
      <family val="1"/>
      <charset val="204"/>
    </font>
    <font>
      <sz val="10"/>
      <color rgb="FFFF0000"/>
      <name val="Times New Roman"/>
      <family val="1"/>
      <charset val="204"/>
    </font>
    <font>
      <i/>
      <sz val="12"/>
      <color rgb="FFFF0000"/>
      <name val="Times New Roman"/>
      <family val="1"/>
      <charset val="204"/>
    </font>
    <font>
      <i/>
      <sz val="10"/>
      <color rgb="FFFF0000"/>
      <name val="Times New Roman"/>
      <family val="1"/>
      <charset val="204"/>
    </font>
    <font>
      <sz val="10"/>
      <color theme="4" tint="-0.249977111117893"/>
      <name val="Times New Roman"/>
      <family val="1"/>
      <charset val="204"/>
    </font>
    <font>
      <sz val="5"/>
      <name val="Times New Roman"/>
      <family val="1"/>
      <charset val="204"/>
    </font>
    <font>
      <sz val="11"/>
      <name val="Times New Roman"/>
      <family val="1"/>
      <charset val="204"/>
    </font>
    <font>
      <b/>
      <sz val="11"/>
      <name val="Times New Roman"/>
      <family val="1"/>
      <charset val="204"/>
    </font>
    <font>
      <b/>
      <i/>
      <sz val="11"/>
      <name val="Times New Roman"/>
      <family val="1"/>
      <charset val="204"/>
    </font>
    <font>
      <i/>
      <sz val="11"/>
      <name val="Times New Roman"/>
      <family val="1"/>
      <charset val="204"/>
    </font>
    <font>
      <sz val="13"/>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217">
    <xf numFmtId="0" fontId="0" fillId="0" borderId="0" xfId="0"/>
    <xf numFmtId="0" fontId="1" fillId="0" borderId="0" xfId="0" applyFont="1" applyAlignment="1">
      <alignment horizontal="center" vertical="top"/>
    </xf>
    <xf numFmtId="0" fontId="2" fillId="0" borderId="0" xfId="0" applyFont="1" applyAlignment="1">
      <alignment horizontal="justify" vertical="top" wrapText="1"/>
    </xf>
    <xf numFmtId="0" fontId="1" fillId="0" borderId="0" xfId="0" applyFont="1" applyAlignment="1">
      <alignment horizontal="center" vertical="center" wrapText="1"/>
    </xf>
    <xf numFmtId="0" fontId="1" fillId="0" borderId="0" xfId="0" applyFont="1"/>
    <xf numFmtId="3" fontId="1" fillId="0" borderId="0" xfId="0" applyNumberFormat="1" applyFont="1" applyAlignment="1">
      <alignment horizontal="center" vertical="center"/>
    </xf>
    <xf numFmtId="0" fontId="1" fillId="0" borderId="0" xfId="0" applyFont="1" applyAlignment="1">
      <alignment horizontal="justify" vertical="top" wrapText="1"/>
    </xf>
    <xf numFmtId="0" fontId="1" fillId="0" borderId="1" xfId="0" applyFont="1" applyBorder="1" applyAlignment="1">
      <alignment horizontal="center" vertical="top" wrapText="1"/>
    </xf>
    <xf numFmtId="3" fontId="1" fillId="0" borderId="1" xfId="0" applyNumberFormat="1" applyFont="1" applyBorder="1" applyAlignment="1">
      <alignment horizontal="center" vertical="center" wrapText="1"/>
    </xf>
    <xf numFmtId="0" fontId="1" fillId="0" borderId="1" xfId="0" applyFont="1" applyBorder="1" applyAlignment="1">
      <alignment horizontal="justify" vertical="top" wrapText="1"/>
    </xf>
    <xf numFmtId="0" fontId="1" fillId="0" borderId="0" xfId="0" applyFont="1" applyAlignment="1">
      <alignment vertical="center"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1" fillId="0" borderId="1" xfId="0" applyFont="1" applyBorder="1" applyAlignment="1">
      <alignment horizontal="center" vertical="top"/>
    </xf>
    <xf numFmtId="0" fontId="5" fillId="0" borderId="1" xfId="0" applyFont="1" applyBorder="1" applyAlignment="1">
      <alignment horizontal="justify" vertical="top" wrapText="1"/>
    </xf>
    <xf numFmtId="3" fontId="1" fillId="0" borderId="1" xfId="0" applyNumberFormat="1" applyFont="1" applyBorder="1"/>
    <xf numFmtId="3" fontId="1" fillId="0" borderId="1" xfId="0" applyNumberFormat="1" applyFont="1" applyBorder="1" applyAlignment="1">
      <alignment horizontal="center" vertical="center"/>
    </xf>
    <xf numFmtId="0" fontId="1" fillId="2" borderId="1" xfId="0" applyFont="1" applyFill="1" applyBorder="1" applyAlignment="1">
      <alignment horizontal="center" vertical="top"/>
    </xf>
    <xf numFmtId="0" fontId="2" fillId="2" borderId="1" xfId="0" applyFont="1" applyFill="1" applyBorder="1" applyAlignment="1">
      <alignment horizontal="justify" vertical="top" wrapText="1"/>
    </xf>
    <xf numFmtId="0" fontId="1" fillId="2" borderId="1"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xf>
    <xf numFmtId="0" fontId="6" fillId="2" borderId="1" xfId="0" applyFont="1" applyFill="1" applyBorder="1" applyAlignment="1">
      <alignment horizontal="justify" vertical="top" wrapText="1"/>
    </xf>
    <xf numFmtId="0" fontId="7" fillId="2" borderId="1" xfId="0"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xf>
    <xf numFmtId="0" fontId="1" fillId="2" borderId="1" xfId="0" applyFont="1" applyFill="1" applyBorder="1" applyAlignment="1">
      <alignment horizontal="justify" vertical="top" wrapText="1"/>
    </xf>
    <xf numFmtId="0" fontId="6" fillId="0" borderId="1" xfId="0" applyFont="1" applyBorder="1" applyAlignment="1">
      <alignment horizontal="justify" vertical="top" wrapText="1"/>
    </xf>
    <xf numFmtId="0" fontId="7" fillId="0" borderId="1" xfId="0" applyFont="1" applyBorder="1" applyAlignment="1">
      <alignment horizontal="center" vertical="center" wrapText="1"/>
    </xf>
    <xf numFmtId="3" fontId="7" fillId="0" borderId="1" xfId="0" applyNumberFormat="1" applyFont="1" applyBorder="1" applyAlignment="1">
      <alignment horizontal="center" vertical="center"/>
    </xf>
    <xf numFmtId="3" fontId="7" fillId="0" borderId="1" xfId="0" applyNumberFormat="1" applyFont="1" applyBorder="1" applyAlignment="1">
      <alignment horizontal="center" vertical="center" wrapText="1"/>
    </xf>
    <xf numFmtId="0" fontId="2" fillId="0" borderId="1" xfId="0" applyFont="1" applyBorder="1" applyAlignment="1">
      <alignment horizontal="justify" vertical="top" wrapText="1"/>
    </xf>
    <xf numFmtId="0" fontId="2" fillId="0" borderId="1" xfId="0" applyFont="1" applyBorder="1" applyAlignment="1">
      <alignment horizontal="center" vertical="top" wrapText="1"/>
    </xf>
    <xf numFmtId="0" fontId="8" fillId="2" borderId="1" xfId="0" applyFont="1" applyFill="1" applyBorder="1" applyAlignment="1">
      <alignment horizontal="center" vertical="top"/>
    </xf>
    <xf numFmtId="0" fontId="6" fillId="2" borderId="1" xfId="0" applyFont="1" applyFill="1" applyBorder="1" applyAlignment="1">
      <alignment horizontal="right" vertical="top" wrapText="1"/>
    </xf>
    <xf numFmtId="0" fontId="8" fillId="2" borderId="1" xfId="0" applyFont="1" applyFill="1" applyBorder="1" applyAlignment="1">
      <alignment horizontal="center" vertical="center" wrapText="1"/>
    </xf>
    <xf numFmtId="3" fontId="8" fillId="2" borderId="1" xfId="0" applyNumberFormat="1" applyFont="1" applyFill="1" applyBorder="1" applyAlignment="1">
      <alignment horizontal="center" vertical="center"/>
    </xf>
    <xf numFmtId="3" fontId="7" fillId="0" borderId="1" xfId="0" applyNumberFormat="1" applyFont="1" applyBorder="1"/>
    <xf numFmtId="0" fontId="8" fillId="2" borderId="1" xfId="0" applyFont="1" applyFill="1" applyBorder="1" applyAlignment="1">
      <alignment horizontal="justify" vertical="top" wrapText="1"/>
    </xf>
    <xf numFmtId="0" fontId="6" fillId="0" borderId="1" xfId="0" applyFont="1" applyBorder="1" applyAlignment="1">
      <alignment horizontal="right" vertical="top" wrapText="1"/>
    </xf>
    <xf numFmtId="0" fontId="9" fillId="2" borderId="1" xfId="0" applyFont="1" applyFill="1" applyBorder="1" applyAlignment="1">
      <alignment horizontal="center" vertical="center" wrapText="1"/>
    </xf>
    <xf numFmtId="3" fontId="9" fillId="2" borderId="1" xfId="0" applyNumberFormat="1" applyFont="1" applyFill="1" applyBorder="1" applyAlignment="1">
      <alignment horizontal="center" vertical="center"/>
    </xf>
    <xf numFmtId="0" fontId="10" fillId="0" borderId="1" xfId="0" applyFont="1" applyBorder="1" applyAlignment="1">
      <alignment horizontal="center" vertical="top"/>
    </xf>
    <xf numFmtId="0" fontId="11" fillId="0" borderId="1" xfId="0" applyFont="1" applyBorder="1" applyAlignment="1">
      <alignment horizontal="center" vertical="center" wrapText="1"/>
    </xf>
    <xf numFmtId="3" fontId="11" fillId="0" borderId="1" xfId="0" applyNumberFormat="1" applyFont="1" applyBorder="1"/>
    <xf numFmtId="3" fontId="11" fillId="0" borderId="1" xfId="0" applyNumberFormat="1" applyFont="1" applyBorder="1" applyAlignment="1">
      <alignment horizontal="center" vertical="center"/>
    </xf>
    <xf numFmtId="0" fontId="11" fillId="0" borderId="1" xfId="0" applyFont="1" applyBorder="1" applyAlignment="1">
      <alignment horizontal="justify" vertical="top" wrapText="1"/>
    </xf>
    <xf numFmtId="0" fontId="11" fillId="0" borderId="0" xfId="0" applyFont="1"/>
    <xf numFmtId="0" fontId="13" fillId="0" borderId="1" xfId="0" applyFont="1" applyBorder="1" applyAlignment="1">
      <alignment horizontal="center" vertical="center" wrapText="1"/>
    </xf>
    <xf numFmtId="3" fontId="13" fillId="0" borderId="1" xfId="0" applyNumberFormat="1" applyFont="1" applyBorder="1"/>
    <xf numFmtId="0" fontId="1" fillId="0" borderId="1" xfId="0" applyFont="1" applyBorder="1" applyAlignment="1">
      <alignment horizontal="center" vertical="center"/>
    </xf>
    <xf numFmtId="0" fontId="1" fillId="0" borderId="0" xfId="0" applyFont="1" applyAlignment="1">
      <alignment horizontal="center" vertical="center"/>
    </xf>
    <xf numFmtId="0" fontId="6" fillId="0" borderId="1" xfId="0" applyFont="1" applyBorder="1" applyAlignment="1">
      <alignment horizontal="center" vertical="top" wrapText="1"/>
    </xf>
    <xf numFmtId="2" fontId="1" fillId="2" borderId="1" xfId="0" applyNumberFormat="1" applyFont="1" applyFill="1" applyBorder="1" applyAlignment="1">
      <alignment horizontal="center" vertical="center" wrapText="1"/>
    </xf>
    <xf numFmtId="3" fontId="1" fillId="2" borderId="1" xfId="0" applyNumberFormat="1" applyFont="1" applyFill="1" applyBorder="1"/>
    <xf numFmtId="0" fontId="1" fillId="0" borderId="1" xfId="0" applyFont="1" applyFill="1" applyBorder="1" applyAlignment="1">
      <alignment horizontal="center" vertical="top"/>
    </xf>
    <xf numFmtId="0" fontId="6" fillId="0" borderId="1" xfId="0" applyFont="1" applyFill="1" applyBorder="1" applyAlignment="1">
      <alignment horizontal="justify" vertical="top" wrapText="1"/>
    </xf>
    <xf numFmtId="0" fontId="1" fillId="0" borderId="1" xfId="0" applyFont="1" applyFill="1" applyBorder="1" applyAlignment="1">
      <alignment horizontal="center" vertical="center" wrapText="1"/>
    </xf>
    <xf numFmtId="3" fontId="1" fillId="0" borderId="1" xfId="0" applyNumberFormat="1" applyFont="1" applyFill="1" applyBorder="1"/>
    <xf numFmtId="3" fontId="1" fillId="0" borderId="1" xfId="0" applyNumberFormat="1" applyFont="1" applyFill="1" applyBorder="1" applyAlignment="1">
      <alignment horizontal="center" vertical="center"/>
    </xf>
    <xf numFmtId="0" fontId="1" fillId="0" borderId="1" xfId="0" applyFont="1" applyFill="1" applyBorder="1" applyAlignment="1">
      <alignment horizontal="justify" vertical="top" wrapText="1"/>
    </xf>
    <xf numFmtId="0" fontId="2" fillId="0" borderId="1" xfId="0" applyFont="1" applyFill="1" applyBorder="1" applyAlignment="1">
      <alignment horizontal="justify" vertical="top" wrapText="1"/>
    </xf>
    <xf numFmtId="3"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top" wrapText="1"/>
    </xf>
    <xf numFmtId="16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165" fontId="9" fillId="0" borderId="1" xfId="0" applyNumberFormat="1" applyFont="1" applyBorder="1" applyAlignment="1">
      <alignment horizontal="center" vertical="center"/>
    </xf>
    <xf numFmtId="3" fontId="9" fillId="0" borderId="1" xfId="0" applyNumberFormat="1" applyFont="1" applyBorder="1" applyAlignment="1">
      <alignment horizontal="center" vertical="center"/>
    </xf>
    <xf numFmtId="165" fontId="7" fillId="0" borderId="1" xfId="0" applyNumberFormat="1" applyFont="1" applyBorder="1" applyAlignment="1">
      <alignment horizontal="center" vertical="center"/>
    </xf>
    <xf numFmtId="4"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0" fontId="7" fillId="0" borderId="1" xfId="0" applyFont="1" applyBorder="1" applyAlignment="1">
      <alignment horizontal="justify" vertical="top" wrapText="1"/>
    </xf>
    <xf numFmtId="0" fontId="7" fillId="0" borderId="0" xfId="0" applyFont="1"/>
    <xf numFmtId="2" fontId="1" fillId="2" borderId="1" xfId="0" applyNumberFormat="1" applyFont="1" applyFill="1" applyBorder="1" applyAlignment="1">
      <alignment horizontal="center" vertical="center"/>
    </xf>
    <xf numFmtId="2"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xf>
    <xf numFmtId="0" fontId="5" fillId="2" borderId="1" xfId="0" applyFont="1" applyFill="1" applyBorder="1" applyAlignment="1">
      <alignment horizontal="justify" vertical="top" wrapText="1"/>
    </xf>
    <xf numFmtId="4" fontId="13" fillId="2" borderId="1" xfId="0" applyNumberFormat="1" applyFont="1" applyFill="1" applyBorder="1"/>
    <xf numFmtId="4" fontId="1" fillId="2" borderId="1" xfId="0" applyNumberFormat="1" applyFont="1" applyFill="1" applyBorder="1"/>
    <xf numFmtId="166" fontId="13" fillId="2" borderId="1" xfId="0" applyNumberFormat="1" applyFont="1" applyFill="1" applyBorder="1"/>
    <xf numFmtId="3" fontId="13" fillId="2" borderId="1" xfId="0" applyNumberFormat="1" applyFont="1" applyFill="1" applyBorder="1"/>
    <xf numFmtId="4" fontId="1"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xf>
    <xf numFmtId="4" fontId="10" fillId="0" borderId="1" xfId="0" applyNumberFormat="1" applyFont="1" applyBorder="1" applyAlignment="1">
      <alignment horizontal="center" vertical="center"/>
    </xf>
    <xf numFmtId="4" fontId="1"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xf>
    <xf numFmtId="0" fontId="14" fillId="2" borderId="1" xfId="0" applyFont="1" applyFill="1" applyBorder="1" applyAlignment="1">
      <alignment horizontal="center" vertical="top"/>
    </xf>
    <xf numFmtId="0" fontId="15" fillId="2" borderId="1" xfId="0" applyFont="1" applyFill="1" applyBorder="1" applyAlignment="1">
      <alignment horizontal="justify" vertical="top" wrapText="1"/>
    </xf>
    <xf numFmtId="0" fontId="16" fillId="2" borderId="1" xfId="0" applyFont="1" applyFill="1" applyBorder="1" applyAlignment="1">
      <alignment horizontal="center" vertical="center" wrapText="1"/>
    </xf>
    <xf numFmtId="3" fontId="16" fillId="2" borderId="1" xfId="0" applyNumberFormat="1" applyFont="1" applyFill="1" applyBorder="1"/>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2" fontId="1" fillId="0" borderId="1" xfId="0" applyNumberFormat="1" applyFont="1" applyFill="1" applyBorder="1" applyAlignment="1">
      <alignment horizontal="center" vertical="center"/>
    </xf>
    <xf numFmtId="0" fontId="6" fillId="2" borderId="1" xfId="0" applyFont="1" applyFill="1" applyBorder="1" applyAlignment="1">
      <alignment horizontal="center" vertical="top" wrapText="1"/>
    </xf>
    <xf numFmtId="165"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xf>
    <xf numFmtId="0" fontId="8" fillId="0" borderId="1" xfId="0" applyFont="1" applyFill="1" applyBorder="1" applyAlignment="1">
      <alignment horizontal="center" vertical="top"/>
    </xf>
    <xf numFmtId="0" fontId="6" fillId="0" borderId="1" xfId="0" applyFont="1" applyFill="1" applyBorder="1" applyAlignment="1">
      <alignment horizontal="right" vertical="top" wrapText="1"/>
    </xf>
    <xf numFmtId="0" fontId="7" fillId="0" borderId="1" xfId="0" applyFont="1" applyFill="1" applyBorder="1" applyAlignment="1">
      <alignment horizontal="center" vertical="center" wrapText="1"/>
    </xf>
    <xf numFmtId="3" fontId="7" fillId="0" borderId="1" xfId="0" applyNumberFormat="1" applyFont="1" applyFill="1" applyBorder="1" applyAlignment="1">
      <alignment horizontal="center" vertical="center"/>
    </xf>
    <xf numFmtId="0" fontId="9" fillId="0" borderId="1" xfId="0" applyFont="1" applyFill="1" applyBorder="1" applyAlignment="1">
      <alignment horizontal="right" vertical="top" wrapText="1"/>
    </xf>
    <xf numFmtId="0" fontId="10" fillId="0" borderId="1" xfId="0" applyFont="1" applyFill="1" applyBorder="1" applyAlignment="1">
      <alignment horizontal="center" vertical="top" wrapText="1"/>
    </xf>
    <xf numFmtId="0" fontId="9" fillId="0" borderId="1" xfId="0" applyFont="1" applyFill="1" applyBorder="1" applyAlignment="1">
      <alignment horizontal="justify" vertical="top" wrapText="1"/>
    </xf>
    <xf numFmtId="3" fontId="9" fillId="0" borderId="1" xfId="0" applyNumberFormat="1" applyFont="1" applyFill="1" applyBorder="1" applyAlignment="1">
      <alignment horizontal="justify" vertical="top" wrapText="1"/>
    </xf>
    <xf numFmtId="3" fontId="9" fillId="0" borderId="1" xfId="0" applyNumberFormat="1" applyFont="1" applyFill="1" applyBorder="1" applyAlignment="1">
      <alignment horizontal="center" vertical="top" wrapText="1"/>
    </xf>
    <xf numFmtId="3" fontId="11" fillId="2" borderId="1" xfId="0" applyNumberFormat="1" applyFont="1" applyFill="1" applyBorder="1" applyAlignment="1">
      <alignment horizontal="center" vertical="center" wrapText="1"/>
    </xf>
    <xf numFmtId="4" fontId="7" fillId="0" borderId="1" xfId="0" applyNumberFormat="1" applyFont="1" applyBorder="1" applyAlignment="1">
      <alignment horizontal="center" vertical="center" wrapText="1"/>
    </xf>
    <xf numFmtId="4" fontId="7" fillId="0" borderId="1" xfId="0" applyNumberFormat="1" applyFont="1" applyBorder="1"/>
    <xf numFmtId="4" fontId="7" fillId="0" borderId="1" xfId="0" applyNumberFormat="1" applyFont="1" applyBorder="1" applyAlignment="1">
      <alignment horizontal="right"/>
    </xf>
    <xf numFmtId="3" fontId="7" fillId="0" borderId="1" xfId="0" applyNumberFormat="1" applyFont="1" applyFill="1" applyBorder="1"/>
    <xf numFmtId="3" fontId="7" fillId="2" borderId="1" xfId="0" applyNumberFormat="1" applyFont="1" applyFill="1" applyBorder="1"/>
    <xf numFmtId="0" fontId="7" fillId="2" borderId="1" xfId="0" applyFont="1" applyFill="1" applyBorder="1" applyAlignment="1">
      <alignment horizontal="justify" vertical="top" wrapText="1"/>
    </xf>
    <xf numFmtId="165" fontId="1" fillId="2" borderId="1" xfId="0" applyNumberFormat="1" applyFont="1" applyFill="1" applyBorder="1" applyAlignment="1">
      <alignment horizontal="center" vertical="center"/>
    </xf>
    <xf numFmtId="3" fontId="1" fillId="2" borderId="1" xfId="0" applyNumberFormat="1" applyFont="1" applyFill="1" applyBorder="1" applyAlignment="1">
      <alignment horizontal="center"/>
    </xf>
    <xf numFmtId="0" fontId="7" fillId="2" borderId="1" xfId="0" applyFont="1" applyFill="1" applyBorder="1"/>
    <xf numFmtId="0" fontId="7" fillId="2" borderId="0" xfId="0" applyFont="1" applyFill="1"/>
    <xf numFmtId="0" fontId="6" fillId="2" borderId="1" xfId="0" applyFont="1" applyFill="1" applyBorder="1" applyAlignment="1">
      <alignment wrapText="1"/>
    </xf>
    <xf numFmtId="0" fontId="6" fillId="2" borderId="1" xfId="0" applyFont="1" applyFill="1" applyBorder="1" applyAlignment="1">
      <alignment horizontal="justify" vertical="top"/>
    </xf>
    <xf numFmtId="0" fontId="1" fillId="2" borderId="1" xfId="0" applyFont="1" applyFill="1" applyBorder="1"/>
    <xf numFmtId="0" fontId="1" fillId="2" borderId="0" xfId="0" applyFont="1" applyFill="1"/>
    <xf numFmtId="165" fontId="1"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xf>
    <xf numFmtId="49"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xf>
    <xf numFmtId="0" fontId="7" fillId="2" borderId="1" xfId="0" applyFont="1" applyFill="1" applyBorder="1" applyAlignment="1">
      <alignment horizontal="center"/>
    </xf>
    <xf numFmtId="4" fontId="7" fillId="2"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0" fontId="1" fillId="0" borderId="1" xfId="0" applyFont="1" applyFill="1" applyBorder="1"/>
    <xf numFmtId="0" fontId="7" fillId="0" borderId="1" xfId="0" applyFont="1" applyFill="1" applyBorder="1" applyAlignment="1">
      <alignment horizontal="center"/>
    </xf>
    <xf numFmtId="0" fontId="7" fillId="0" borderId="1" xfId="0" applyFont="1" applyFill="1" applyBorder="1"/>
    <xf numFmtId="0" fontId="7" fillId="0" borderId="1" xfId="0" applyFont="1" applyFill="1" applyBorder="1" applyAlignment="1">
      <alignment horizontal="justify" vertical="top" wrapText="1"/>
    </xf>
    <xf numFmtId="4" fontId="2" fillId="0" borderId="1" xfId="0" applyNumberFormat="1" applyFont="1" applyFill="1" applyBorder="1" applyAlignment="1">
      <alignment horizontal="justify" vertical="top" wrapText="1"/>
    </xf>
    <xf numFmtId="0" fontId="1" fillId="0" borderId="1" xfId="0" applyFont="1" applyFill="1" applyBorder="1" applyAlignment="1">
      <alignment horizontal="left" vertical="top" wrapText="1"/>
    </xf>
    <xf numFmtId="0" fontId="7" fillId="0" borderId="0" xfId="0" applyFont="1" applyAlignment="1">
      <alignment horizontal="center"/>
    </xf>
    <xf numFmtId="0" fontId="7" fillId="2" borderId="1" xfId="0" applyFont="1" applyFill="1" applyBorder="1" applyAlignment="1">
      <alignment horizontal="center" vertical="center"/>
    </xf>
    <xf numFmtId="0" fontId="1" fillId="0" borderId="1" xfId="0" applyFont="1" applyBorder="1"/>
    <xf numFmtId="0" fontId="2"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7" fillId="0" borderId="1" xfId="0" applyFont="1" applyBorder="1"/>
    <xf numFmtId="3" fontId="14" fillId="2" borderId="1" xfId="0" applyNumberFormat="1" applyFont="1" applyFill="1" applyBorder="1" applyAlignment="1">
      <alignment horizontal="center" vertical="center" wrapText="1"/>
    </xf>
    <xf numFmtId="3" fontId="14" fillId="2" borderId="1" xfId="0" applyNumberFormat="1" applyFont="1" applyFill="1" applyBorder="1" applyAlignment="1">
      <alignment horizontal="center" vertical="center"/>
    </xf>
    <xf numFmtId="0" fontId="14" fillId="2" borderId="1" xfId="0" applyFont="1" applyFill="1" applyBorder="1" applyAlignment="1">
      <alignment horizontal="justify" vertical="top"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165" fontId="1" fillId="0" borderId="1" xfId="0" applyNumberFormat="1" applyFont="1" applyFill="1" applyBorder="1" applyAlignment="1">
      <alignment horizontal="center" vertical="center"/>
    </xf>
    <xf numFmtId="2" fontId="1" fillId="0" borderId="1" xfId="0" applyNumberFormat="1" applyFont="1" applyFill="1" applyBorder="1" applyAlignment="1">
      <alignment horizontal="center" vertical="center" wrapText="1"/>
    </xf>
    <xf numFmtId="165" fontId="7" fillId="0" borderId="1" xfId="0" applyNumberFormat="1" applyFont="1" applyBorder="1"/>
    <xf numFmtId="0" fontId="6" fillId="0" borderId="1" xfId="0" applyFont="1" applyBorder="1" applyAlignment="1">
      <alignment horizontal="left" vertical="top" wrapText="1"/>
    </xf>
    <xf numFmtId="0" fontId="7" fillId="0" borderId="1" xfId="0" applyFont="1" applyBorder="1" applyAlignment="1">
      <alignment horizontal="center"/>
    </xf>
    <xf numFmtId="0" fontId="7" fillId="0" borderId="0" xfId="0" applyFont="1" applyFill="1"/>
    <xf numFmtId="0" fontId="1" fillId="0" borderId="0" xfId="0" applyFont="1" applyFill="1"/>
    <xf numFmtId="0" fontId="7" fillId="0" borderId="1" xfId="0" applyFont="1" applyFill="1" applyBorder="1" applyAlignment="1">
      <alignment horizontal="center" vertical="center"/>
    </xf>
    <xf numFmtId="165" fontId="1" fillId="0" borderId="1" xfId="0" applyNumberFormat="1" applyFont="1" applyFill="1" applyBorder="1" applyAlignment="1">
      <alignment horizontal="center" vertical="center" wrapText="1"/>
    </xf>
    <xf numFmtId="0" fontId="17" fillId="0" borderId="0" xfId="0" applyFont="1"/>
    <xf numFmtId="0" fontId="7" fillId="0" borderId="1" xfId="0" applyFont="1" applyFill="1" applyBorder="1" applyAlignment="1">
      <alignment horizontal="center" vertical="top"/>
    </xf>
    <xf numFmtId="165" fontId="7" fillId="0" borderId="1" xfId="0" applyNumberFormat="1" applyFont="1" applyFill="1" applyBorder="1" applyAlignment="1">
      <alignment horizontal="center" vertical="center"/>
    </xf>
    <xf numFmtId="0" fontId="7" fillId="2" borderId="1" xfId="0" applyFont="1" applyFill="1" applyBorder="1" applyAlignment="1">
      <alignment horizontal="center" vertical="top"/>
    </xf>
    <xf numFmtId="1"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18" fillId="0" borderId="1" xfId="0" applyFont="1" applyBorder="1" applyAlignment="1">
      <alignment horizontal="center" vertical="center" wrapText="1"/>
    </xf>
    <xf numFmtId="167" fontId="1" fillId="0" borderId="1" xfId="0" applyNumberFormat="1" applyFont="1" applyFill="1" applyBorder="1" applyAlignment="1">
      <alignment horizontal="center" vertical="center"/>
    </xf>
    <xf numFmtId="3" fontId="7" fillId="0" borderId="1" xfId="0" applyNumberFormat="1" applyFont="1" applyFill="1" applyBorder="1" applyAlignment="1">
      <alignment horizontal="center" vertical="center" wrapText="1"/>
    </xf>
    <xf numFmtId="3" fontId="13" fillId="0" borderId="1" xfId="0" applyNumberFormat="1" applyFont="1" applyBorder="1" applyAlignment="1">
      <alignment horizontal="center" vertical="center"/>
    </xf>
    <xf numFmtId="0" fontId="5" fillId="0" borderId="1" xfId="0" applyFont="1" applyFill="1" applyBorder="1" applyAlignment="1">
      <alignment horizontal="justify" vertical="top" wrapText="1"/>
    </xf>
    <xf numFmtId="0" fontId="3" fillId="0" borderId="0" xfId="0" applyFont="1" applyAlignment="1">
      <alignment horizontal="center" vertical="top" wrapText="1"/>
    </xf>
    <xf numFmtId="0" fontId="19" fillId="0" borderId="1" xfId="0" applyFont="1" applyFill="1" applyBorder="1" applyAlignment="1">
      <alignment horizontal="center" vertical="top" wrapText="1"/>
    </xf>
    <xf numFmtId="0" fontId="1" fillId="0" borderId="1" xfId="0" applyFont="1" applyBorder="1" applyAlignment="1">
      <alignment horizontal="center" vertical="center" wrapText="1"/>
    </xf>
    <xf numFmtId="0" fontId="12" fillId="0" borderId="1" xfId="0" applyFont="1" applyBorder="1" applyAlignment="1">
      <alignment horizontal="center" vertical="top" wrapText="1"/>
    </xf>
    <xf numFmtId="0" fontId="19" fillId="0" borderId="1" xfId="0" applyFont="1" applyFill="1" applyBorder="1" applyAlignment="1">
      <alignment horizontal="center" vertical="top"/>
    </xf>
    <xf numFmtId="0" fontId="22" fillId="0" borderId="1" xfId="0" applyFont="1" applyFill="1" applyBorder="1" applyAlignment="1">
      <alignment horizontal="justify" vertical="top" wrapText="1"/>
    </xf>
    <xf numFmtId="0" fontId="19" fillId="0" borderId="1" xfId="0" applyNumberFormat="1" applyFont="1" applyFill="1" applyBorder="1" applyAlignment="1">
      <alignment horizontal="justify" vertical="top" wrapText="1"/>
    </xf>
    <xf numFmtId="0" fontId="19" fillId="0" borderId="3" xfId="0" applyFont="1" applyFill="1" applyBorder="1" applyAlignment="1">
      <alignment horizontal="justify" vertical="top" wrapText="1"/>
    </xf>
    <xf numFmtId="0" fontId="21" fillId="0" borderId="4" xfId="0" applyFont="1" applyFill="1" applyBorder="1" applyAlignment="1">
      <alignment horizontal="center" vertical="top" wrapText="1"/>
    </xf>
    <xf numFmtId="0" fontId="13" fillId="0" borderId="0" xfId="0" applyFont="1"/>
    <xf numFmtId="0" fontId="2" fillId="0" borderId="0" xfId="0" applyFont="1" applyAlignment="1">
      <alignment horizontal="center" vertical="top"/>
    </xf>
    <xf numFmtId="0" fontId="2" fillId="0" borderId="0" xfId="0" applyFont="1" applyAlignment="1">
      <alignment horizontal="center" vertical="center" wrapText="1"/>
    </xf>
    <xf numFmtId="0" fontId="2" fillId="0" borderId="0" xfId="0" applyFont="1"/>
    <xf numFmtId="3" fontId="2" fillId="0" borderId="0" xfId="0" applyNumberFormat="1" applyFont="1" applyAlignment="1">
      <alignment horizontal="center" vertical="center"/>
    </xf>
    <xf numFmtId="168" fontId="19" fillId="0" borderId="1" xfId="0" applyNumberFormat="1" applyFont="1" applyFill="1" applyBorder="1" applyAlignment="1">
      <alignment horizontal="center" vertical="top"/>
    </xf>
    <xf numFmtId="49" fontId="19" fillId="0" borderId="1" xfId="0" applyNumberFormat="1" applyFont="1" applyFill="1" applyBorder="1" applyAlignment="1">
      <alignment horizontal="center" vertical="top"/>
    </xf>
    <xf numFmtId="0" fontId="19" fillId="0" borderId="1" xfId="0" applyFont="1" applyFill="1" applyBorder="1" applyAlignment="1">
      <alignment horizontal="justify" vertical="top" wrapText="1"/>
    </xf>
    <xf numFmtId="0" fontId="19" fillId="0" borderId="0" xfId="0" applyFont="1" applyFill="1" applyAlignment="1">
      <alignment horizontal="center" vertical="top"/>
    </xf>
    <xf numFmtId="0" fontId="19" fillId="0" borderId="0" xfId="0" applyFont="1" applyFill="1" applyAlignment="1">
      <alignment horizontal="justify" vertical="top" wrapText="1"/>
    </xf>
    <xf numFmtId="0" fontId="19" fillId="0" borderId="0" xfId="0" applyFont="1" applyFill="1"/>
    <xf numFmtId="0" fontId="19" fillId="0" borderId="0" xfId="0" applyFont="1" applyFill="1" applyAlignment="1">
      <alignment vertical="center" wrapText="1"/>
    </xf>
    <xf numFmtId="0" fontId="19" fillId="0" borderId="6" xfId="0" applyFont="1" applyFill="1" applyBorder="1" applyAlignment="1">
      <alignment horizontal="center" vertical="top"/>
    </xf>
    <xf numFmtId="0" fontId="19" fillId="0" borderId="5" xfId="0" applyFont="1" applyFill="1" applyBorder="1" applyAlignment="1">
      <alignment horizontal="center" vertical="top"/>
    </xf>
    <xf numFmtId="0" fontId="19" fillId="0" borderId="5" xfId="0" applyFont="1" applyFill="1" applyBorder="1" applyAlignment="1">
      <alignment horizontal="justify" vertical="top" wrapText="1"/>
    </xf>
    <xf numFmtId="0" fontId="20" fillId="0" borderId="1" xfId="0" applyFont="1" applyFill="1" applyBorder="1" applyAlignment="1">
      <alignment horizontal="center" vertical="top" wrapText="1"/>
    </xf>
    <xf numFmtId="0" fontId="19" fillId="0" borderId="0" xfId="0" applyFont="1" applyFill="1" applyAlignment="1">
      <alignment horizontal="center" vertical="top" wrapText="1"/>
    </xf>
    <xf numFmtId="0" fontId="22" fillId="0" borderId="4" xfId="0" applyFont="1" applyFill="1" applyBorder="1" applyAlignment="1">
      <alignment horizontal="center" vertical="top" wrapText="1"/>
    </xf>
    <xf numFmtId="0" fontId="20" fillId="0" borderId="2" xfId="0" applyFont="1" applyFill="1" applyBorder="1" applyAlignment="1">
      <alignment horizontal="center" vertical="top" wrapText="1"/>
    </xf>
    <xf numFmtId="0" fontId="20" fillId="0" borderId="3" xfId="0" applyFont="1" applyFill="1" applyBorder="1" applyAlignment="1">
      <alignment horizontal="center" vertical="top" wrapText="1"/>
    </xf>
    <xf numFmtId="0" fontId="20" fillId="0" borderId="4" xfId="0" applyFont="1" applyFill="1" applyBorder="1" applyAlignment="1">
      <alignment horizontal="center" vertical="top" wrapText="1"/>
    </xf>
    <xf numFmtId="0" fontId="22" fillId="0" borderId="2" xfId="0" applyFont="1" applyFill="1" applyBorder="1" applyAlignment="1">
      <alignment horizontal="center" vertical="top" wrapText="1"/>
    </xf>
    <xf numFmtId="0" fontId="22" fillId="0" borderId="3" xfId="0" applyFont="1" applyFill="1" applyBorder="1" applyAlignment="1">
      <alignment horizontal="center" vertical="top" wrapText="1"/>
    </xf>
    <xf numFmtId="0" fontId="22" fillId="0" borderId="4" xfId="0" applyFont="1" applyFill="1" applyBorder="1" applyAlignment="1">
      <alignment horizontal="center" vertical="top" wrapText="1"/>
    </xf>
    <xf numFmtId="0" fontId="22" fillId="0" borderId="7" xfId="0" applyFont="1" applyFill="1" applyBorder="1" applyAlignment="1">
      <alignment horizontal="center" vertical="top" wrapText="1"/>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3" fillId="0" borderId="0" xfId="0" applyFont="1" applyFill="1" applyAlignment="1">
      <alignment horizontal="center" vertical="top" wrapText="1"/>
    </xf>
    <xf numFmtId="0" fontId="12" fillId="0" borderId="1" xfId="0" applyFont="1" applyBorder="1" applyAlignment="1">
      <alignment horizontal="center" vertical="top" wrapText="1"/>
    </xf>
    <xf numFmtId="0" fontId="6" fillId="2" borderId="1" xfId="0" applyFont="1" applyFill="1" applyBorder="1"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top" wrapText="1"/>
    </xf>
    <xf numFmtId="0" fontId="1" fillId="0" borderId="1" xfId="0" applyFont="1" applyBorder="1" applyAlignment="1">
      <alignment horizontal="center" vertical="top" wrapText="1"/>
    </xf>
    <xf numFmtId="0" fontId="0" fillId="0" borderId="1" xfId="0" applyBorder="1" applyAlignment="1">
      <alignment horizontal="center" vertical="top"/>
    </xf>
    <xf numFmtId="0" fontId="2" fillId="0" borderId="1" xfId="0" applyFont="1" applyBorder="1" applyAlignment="1">
      <alignment horizontal="center" vertical="center" wrapText="1"/>
    </xf>
    <xf numFmtId="0" fontId="0" fillId="0" borderId="1" xfId="0" applyBorder="1"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wrapText="1"/>
    </xf>
    <xf numFmtId="0" fontId="19" fillId="0" borderId="1" xfId="0" applyFont="1" applyFill="1" applyBorder="1" applyAlignment="1">
      <alignment vertical="top" wrapText="1"/>
    </xf>
    <xf numFmtId="0" fontId="19" fillId="0"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L182"/>
  <sheetViews>
    <sheetView tabSelected="1" topLeftCell="A173" zoomScale="80" zoomScaleNormal="80" workbookViewId="0">
      <selection activeCell="A183" sqref="A183"/>
    </sheetView>
  </sheetViews>
  <sheetFormatPr defaultColWidth="8.88671875" defaultRowHeight="13.8" x14ac:dyDescent="0.25"/>
  <cols>
    <col min="1" max="1" width="6" style="184" customWidth="1"/>
    <col min="2" max="2" width="60.77734375" style="185" customWidth="1"/>
    <col min="3" max="3" width="16.77734375" style="185" customWidth="1"/>
    <col min="4" max="4" width="60.77734375" style="185" customWidth="1"/>
    <col min="5" max="5" width="36.109375" style="185" customWidth="1"/>
    <col min="6" max="6" width="50.77734375" style="185" customWidth="1"/>
    <col min="7" max="16384" width="8.88671875" style="186"/>
  </cols>
  <sheetData>
    <row r="3" spans="1:6" ht="19.8" customHeight="1" x14ac:dyDescent="0.25">
      <c r="F3" s="185" t="s">
        <v>788</v>
      </c>
    </row>
    <row r="4" spans="1:6" ht="57.6" customHeight="1" x14ac:dyDescent="0.25">
      <c r="B4" s="203" t="s">
        <v>791</v>
      </c>
      <c r="C4" s="203"/>
      <c r="D4" s="203"/>
      <c r="E4" s="203"/>
      <c r="F4" s="203"/>
    </row>
    <row r="6" spans="1:6" s="187" customFormat="1" ht="41.4" x14ac:dyDescent="0.3">
      <c r="A6" s="171" t="s">
        <v>1</v>
      </c>
      <c r="B6" s="191" t="s">
        <v>789</v>
      </c>
      <c r="C6" s="191" t="s">
        <v>638</v>
      </c>
      <c r="D6" s="191" t="s">
        <v>637</v>
      </c>
      <c r="E6" s="191" t="s">
        <v>790</v>
      </c>
      <c r="F6" s="191" t="s">
        <v>636</v>
      </c>
    </row>
    <row r="7" spans="1:6" s="187" customFormat="1" x14ac:dyDescent="0.3">
      <c r="A7" s="168"/>
      <c r="B7" s="183"/>
      <c r="C7" s="183"/>
      <c r="D7" s="183"/>
      <c r="E7" s="183"/>
      <c r="F7" s="183"/>
    </row>
    <row r="8" spans="1:6" x14ac:dyDescent="0.25">
      <c r="A8" s="171"/>
      <c r="B8" s="194" t="s">
        <v>18</v>
      </c>
      <c r="C8" s="195"/>
      <c r="D8" s="195"/>
      <c r="E8" s="195"/>
      <c r="F8" s="196"/>
    </row>
    <row r="9" spans="1:6" ht="22.2" customHeight="1" x14ac:dyDescent="0.25">
      <c r="A9" s="171"/>
      <c r="B9" s="194" t="s">
        <v>19</v>
      </c>
      <c r="C9" s="195"/>
      <c r="D9" s="195"/>
      <c r="E9" s="195"/>
      <c r="F9" s="196"/>
    </row>
    <row r="10" spans="1:6" ht="24" customHeight="1" x14ac:dyDescent="0.25">
      <c r="A10" s="171"/>
      <c r="B10" s="197" t="s">
        <v>20</v>
      </c>
      <c r="C10" s="198"/>
      <c r="D10" s="198"/>
      <c r="E10" s="198"/>
      <c r="F10" s="199"/>
    </row>
    <row r="11" spans="1:6" ht="48.6" customHeight="1" x14ac:dyDescent="0.25">
      <c r="A11" s="171">
        <v>1</v>
      </c>
      <c r="B11" s="183" t="s">
        <v>452</v>
      </c>
      <c r="C11" s="183" t="s">
        <v>460</v>
      </c>
      <c r="D11" s="183" t="s">
        <v>625</v>
      </c>
      <c r="E11" s="183" t="s">
        <v>451</v>
      </c>
      <c r="F11" s="183" t="s">
        <v>687</v>
      </c>
    </row>
    <row r="12" spans="1:6" ht="54.6" customHeight="1" x14ac:dyDescent="0.25">
      <c r="A12" s="171">
        <v>2</v>
      </c>
      <c r="B12" s="183" t="s">
        <v>453</v>
      </c>
      <c r="C12" s="183" t="s">
        <v>460</v>
      </c>
      <c r="D12" s="183" t="s">
        <v>454</v>
      </c>
      <c r="E12" s="183" t="s">
        <v>451</v>
      </c>
      <c r="F12" s="183" t="s">
        <v>146</v>
      </c>
    </row>
    <row r="13" spans="1:6" ht="41.4" x14ac:dyDescent="0.25">
      <c r="A13" s="171">
        <v>3</v>
      </c>
      <c r="B13" s="183" t="s">
        <v>626</v>
      </c>
      <c r="C13" s="183" t="s">
        <v>460</v>
      </c>
      <c r="D13" s="183" t="s">
        <v>627</v>
      </c>
      <c r="E13" s="183" t="s">
        <v>25</v>
      </c>
      <c r="F13" s="183" t="s">
        <v>688</v>
      </c>
    </row>
    <row r="14" spans="1:6" ht="82.8" x14ac:dyDescent="0.25">
      <c r="A14" s="171">
        <v>4</v>
      </c>
      <c r="B14" s="183" t="s">
        <v>455</v>
      </c>
      <c r="C14" s="183" t="s">
        <v>460</v>
      </c>
      <c r="D14" s="183" t="s">
        <v>689</v>
      </c>
      <c r="E14" s="183" t="s">
        <v>458</v>
      </c>
      <c r="F14" s="183" t="s">
        <v>688</v>
      </c>
    </row>
    <row r="15" spans="1:6" ht="41.4" x14ac:dyDescent="0.25">
      <c r="A15" s="181">
        <v>42008</v>
      </c>
      <c r="B15" s="183" t="s">
        <v>456</v>
      </c>
      <c r="C15" s="183" t="s">
        <v>460</v>
      </c>
      <c r="D15" s="183" t="s">
        <v>796</v>
      </c>
      <c r="E15" s="183"/>
      <c r="F15" s="183" t="s">
        <v>701</v>
      </c>
    </row>
    <row r="16" spans="1:6" ht="41.4" x14ac:dyDescent="0.25">
      <c r="A16" s="181">
        <v>42039</v>
      </c>
      <c r="B16" s="183" t="s">
        <v>676</v>
      </c>
      <c r="C16" s="183" t="s">
        <v>460</v>
      </c>
      <c r="D16" s="183" t="s">
        <v>586</v>
      </c>
      <c r="E16" s="183"/>
      <c r="F16" s="183" t="s">
        <v>701</v>
      </c>
    </row>
    <row r="17" spans="1:6" ht="41.4" x14ac:dyDescent="0.25">
      <c r="A17" s="181">
        <v>42067</v>
      </c>
      <c r="B17" s="183" t="s">
        <v>771</v>
      </c>
      <c r="C17" s="183" t="s">
        <v>460</v>
      </c>
      <c r="D17" s="183" t="s">
        <v>797</v>
      </c>
      <c r="E17" s="183"/>
      <c r="F17" s="183" t="s">
        <v>701</v>
      </c>
    </row>
    <row r="18" spans="1:6" ht="41.4" x14ac:dyDescent="0.25">
      <c r="A18" s="181">
        <v>42098</v>
      </c>
      <c r="B18" s="183" t="s">
        <v>457</v>
      </c>
      <c r="C18" s="183" t="s">
        <v>460</v>
      </c>
      <c r="D18" s="183" t="s">
        <v>690</v>
      </c>
      <c r="E18" s="183"/>
      <c r="F18" s="183" t="s">
        <v>701</v>
      </c>
    </row>
    <row r="19" spans="1:6" ht="53.4" hidden="1" customHeight="1" x14ac:dyDescent="0.25">
      <c r="A19" s="171"/>
      <c r="B19" s="172" t="s">
        <v>41</v>
      </c>
      <c r="C19" s="183"/>
      <c r="D19" s="183"/>
      <c r="E19" s="183"/>
      <c r="F19" s="183" t="s">
        <v>799</v>
      </c>
    </row>
    <row r="20" spans="1:6" ht="55.2" hidden="1" x14ac:dyDescent="0.25">
      <c r="A20" s="171"/>
      <c r="B20" s="172" t="s">
        <v>42</v>
      </c>
      <c r="C20" s="183"/>
      <c r="D20" s="183"/>
      <c r="E20" s="183"/>
      <c r="F20" s="183" t="s">
        <v>799</v>
      </c>
    </row>
    <row r="21" spans="1:6" ht="27.6" x14ac:dyDescent="0.25">
      <c r="A21" s="181">
        <v>42128</v>
      </c>
      <c r="B21" s="183" t="s">
        <v>47</v>
      </c>
      <c r="C21" s="183" t="s">
        <v>460</v>
      </c>
      <c r="D21" s="183" t="s">
        <v>757</v>
      </c>
      <c r="E21" s="183"/>
      <c r="F21" s="183" t="s">
        <v>688</v>
      </c>
    </row>
    <row r="22" spans="1:6" ht="144.6" customHeight="1" x14ac:dyDescent="0.25">
      <c r="A22" s="181">
        <v>42159</v>
      </c>
      <c r="B22" s="183" t="s">
        <v>691</v>
      </c>
      <c r="C22" s="183" t="s">
        <v>460</v>
      </c>
      <c r="D22" s="183" t="s">
        <v>677</v>
      </c>
      <c r="E22" s="183"/>
      <c r="F22" s="183" t="s">
        <v>702</v>
      </c>
    </row>
    <row r="23" spans="1:6" ht="27.6" x14ac:dyDescent="0.25">
      <c r="A23" s="181">
        <v>42189</v>
      </c>
      <c r="B23" s="183" t="s">
        <v>49</v>
      </c>
      <c r="C23" s="183" t="s">
        <v>460</v>
      </c>
      <c r="D23" s="183" t="s">
        <v>628</v>
      </c>
      <c r="E23" s="183"/>
      <c r="F23" s="183" t="s">
        <v>688</v>
      </c>
    </row>
    <row r="24" spans="1:6" ht="96.6" x14ac:dyDescent="0.25">
      <c r="A24" s="181">
        <v>42220</v>
      </c>
      <c r="B24" s="183" t="s">
        <v>692</v>
      </c>
      <c r="C24" s="183" t="s">
        <v>532</v>
      </c>
      <c r="D24" s="183" t="s">
        <v>693</v>
      </c>
      <c r="E24" s="183"/>
      <c r="F24" s="183" t="s">
        <v>703</v>
      </c>
    </row>
    <row r="25" spans="1:6" ht="55.2" x14ac:dyDescent="0.25">
      <c r="A25" s="181">
        <v>42251</v>
      </c>
      <c r="B25" s="183" t="s">
        <v>51</v>
      </c>
      <c r="C25" s="183" t="s">
        <v>460</v>
      </c>
      <c r="D25" s="183" t="s">
        <v>653</v>
      </c>
      <c r="E25" s="183"/>
      <c r="F25" s="183" t="s">
        <v>704</v>
      </c>
    </row>
    <row r="26" spans="1:6" ht="75.599999999999994" customHeight="1" x14ac:dyDescent="0.25">
      <c r="A26" s="181">
        <v>42281</v>
      </c>
      <c r="B26" s="183" t="s">
        <v>694</v>
      </c>
      <c r="C26" s="183" t="s">
        <v>460</v>
      </c>
      <c r="D26" s="183" t="s">
        <v>531</v>
      </c>
      <c r="E26" s="183" t="s">
        <v>435</v>
      </c>
      <c r="F26" s="183" t="s">
        <v>703</v>
      </c>
    </row>
    <row r="27" spans="1:6" ht="41.4" x14ac:dyDescent="0.25">
      <c r="A27" s="181">
        <v>42312</v>
      </c>
      <c r="B27" s="183" t="s">
        <v>55</v>
      </c>
      <c r="C27" s="183" t="s">
        <v>460</v>
      </c>
      <c r="D27" s="183" t="s">
        <v>662</v>
      </c>
      <c r="E27" s="183"/>
      <c r="F27" s="183" t="s">
        <v>705</v>
      </c>
    </row>
    <row r="28" spans="1:6" ht="86.4" customHeight="1" x14ac:dyDescent="0.25">
      <c r="A28" s="181">
        <v>42342</v>
      </c>
      <c r="B28" s="183" t="s">
        <v>669</v>
      </c>
      <c r="C28" s="183" t="s">
        <v>777</v>
      </c>
      <c r="D28" s="183" t="s">
        <v>780</v>
      </c>
      <c r="E28" s="183"/>
      <c r="F28" s="183" t="s">
        <v>800</v>
      </c>
    </row>
    <row r="29" spans="1:6" ht="82.8" customHeight="1" x14ac:dyDescent="0.25">
      <c r="A29" s="182" t="s">
        <v>695</v>
      </c>
      <c r="B29" s="183" t="s">
        <v>670</v>
      </c>
      <c r="C29" s="183" t="s">
        <v>460</v>
      </c>
      <c r="D29" s="183" t="s">
        <v>778</v>
      </c>
      <c r="E29" s="183"/>
      <c r="F29" s="183" t="s">
        <v>800</v>
      </c>
    </row>
    <row r="30" spans="1:6" ht="48.6" customHeight="1" x14ac:dyDescent="0.25">
      <c r="A30" s="171">
        <v>5</v>
      </c>
      <c r="B30" s="183" t="s">
        <v>678</v>
      </c>
      <c r="C30" s="183" t="s">
        <v>460</v>
      </c>
      <c r="D30" s="183" t="s">
        <v>629</v>
      </c>
      <c r="E30" s="183" t="s">
        <v>458</v>
      </c>
      <c r="F30" s="183" t="s">
        <v>688</v>
      </c>
    </row>
    <row r="31" spans="1:6" ht="47.4" customHeight="1" x14ac:dyDescent="0.25">
      <c r="A31" s="171">
        <v>6</v>
      </c>
      <c r="B31" s="183" t="s">
        <v>630</v>
      </c>
      <c r="C31" s="183" t="s">
        <v>460</v>
      </c>
      <c r="D31" s="183" t="s">
        <v>631</v>
      </c>
      <c r="E31" s="183" t="s">
        <v>65</v>
      </c>
      <c r="F31" s="183" t="s">
        <v>687</v>
      </c>
    </row>
    <row r="32" spans="1:6" ht="105" customHeight="1" x14ac:dyDescent="0.25">
      <c r="A32" s="171">
        <v>7</v>
      </c>
      <c r="B32" s="173" t="s">
        <v>632</v>
      </c>
      <c r="C32" s="183" t="s">
        <v>460</v>
      </c>
      <c r="D32" s="173" t="s">
        <v>633</v>
      </c>
      <c r="E32" s="192" t="s">
        <v>62</v>
      </c>
      <c r="F32" s="183" t="s">
        <v>687</v>
      </c>
    </row>
    <row r="33" spans="1:6" ht="41.4" x14ac:dyDescent="0.25">
      <c r="A33" s="171">
        <v>8</v>
      </c>
      <c r="B33" s="183" t="s">
        <v>696</v>
      </c>
      <c r="C33" s="183" t="s">
        <v>460</v>
      </c>
      <c r="D33" s="183" t="s">
        <v>623</v>
      </c>
      <c r="E33" s="183" t="s">
        <v>66</v>
      </c>
      <c r="F33" s="183" t="s">
        <v>697</v>
      </c>
    </row>
    <row r="34" spans="1:6" ht="27" customHeight="1" x14ac:dyDescent="0.25">
      <c r="A34" s="171"/>
      <c r="B34" s="197" t="s">
        <v>74</v>
      </c>
      <c r="C34" s="198"/>
      <c r="D34" s="198"/>
      <c r="E34" s="198"/>
      <c r="F34" s="199"/>
    </row>
    <row r="35" spans="1:6" ht="55.8" customHeight="1" x14ac:dyDescent="0.25">
      <c r="A35" s="171">
        <v>9</v>
      </c>
      <c r="B35" s="183" t="s">
        <v>459</v>
      </c>
      <c r="C35" s="183" t="s">
        <v>460</v>
      </c>
      <c r="D35" s="183" t="s">
        <v>684</v>
      </c>
      <c r="E35" s="183" t="s">
        <v>461</v>
      </c>
      <c r="F35" s="183" t="s">
        <v>698</v>
      </c>
    </row>
    <row r="36" spans="1:6" x14ac:dyDescent="0.25">
      <c r="A36" s="171"/>
      <c r="B36" s="197" t="s">
        <v>85</v>
      </c>
      <c r="C36" s="198"/>
      <c r="D36" s="198"/>
      <c r="E36" s="198"/>
      <c r="F36" s="199"/>
    </row>
    <row r="37" spans="1:6" ht="41.4" x14ac:dyDescent="0.25">
      <c r="A37" s="171">
        <v>10</v>
      </c>
      <c r="B37" s="183" t="s">
        <v>462</v>
      </c>
      <c r="C37" s="183" t="s">
        <v>460</v>
      </c>
      <c r="D37" s="183" t="s">
        <v>639</v>
      </c>
      <c r="E37" s="183" t="s">
        <v>464</v>
      </c>
      <c r="F37" s="183" t="s">
        <v>688</v>
      </c>
    </row>
    <row r="38" spans="1:6" ht="41.4" x14ac:dyDescent="0.25">
      <c r="A38" s="171">
        <v>11</v>
      </c>
      <c r="B38" s="183" t="s">
        <v>463</v>
      </c>
      <c r="C38" s="183" t="s">
        <v>460</v>
      </c>
      <c r="D38" s="183" t="s">
        <v>640</v>
      </c>
      <c r="E38" s="183" t="s">
        <v>464</v>
      </c>
      <c r="F38" s="183" t="s">
        <v>687</v>
      </c>
    </row>
    <row r="39" spans="1:6" ht="28.8" customHeight="1" x14ac:dyDescent="0.25">
      <c r="A39" s="171"/>
      <c r="B39" s="197" t="s">
        <v>88</v>
      </c>
      <c r="C39" s="198"/>
      <c r="D39" s="198"/>
      <c r="E39" s="198"/>
      <c r="F39" s="199"/>
    </row>
    <row r="40" spans="1:6" ht="41.4" x14ac:dyDescent="0.25">
      <c r="A40" s="171">
        <v>12</v>
      </c>
      <c r="B40" s="183" t="s">
        <v>465</v>
      </c>
      <c r="C40" s="183" t="s">
        <v>460</v>
      </c>
      <c r="D40" s="183" t="s">
        <v>641</v>
      </c>
      <c r="E40" s="183" t="s">
        <v>89</v>
      </c>
      <c r="F40" s="183" t="s">
        <v>699</v>
      </c>
    </row>
    <row r="41" spans="1:6" x14ac:dyDescent="0.25">
      <c r="A41" s="171"/>
      <c r="B41" s="197" t="s">
        <v>91</v>
      </c>
      <c r="C41" s="198"/>
      <c r="D41" s="198"/>
      <c r="E41" s="198"/>
      <c r="F41" s="199"/>
    </row>
    <row r="42" spans="1:6" ht="55.2" x14ac:dyDescent="0.25">
      <c r="A42" s="171">
        <v>13</v>
      </c>
      <c r="B42" s="183" t="s">
        <v>466</v>
      </c>
      <c r="C42" s="183" t="s">
        <v>460</v>
      </c>
      <c r="D42" s="183" t="s">
        <v>642</v>
      </c>
      <c r="E42" s="183" t="s">
        <v>92</v>
      </c>
      <c r="F42" s="183" t="s">
        <v>687</v>
      </c>
    </row>
    <row r="43" spans="1:6" x14ac:dyDescent="0.25">
      <c r="A43" s="171"/>
      <c r="B43" s="197" t="s">
        <v>95</v>
      </c>
      <c r="C43" s="198"/>
      <c r="D43" s="198"/>
      <c r="E43" s="198"/>
      <c r="F43" s="199"/>
    </row>
    <row r="44" spans="1:6" ht="46.8" customHeight="1" x14ac:dyDescent="0.25">
      <c r="A44" s="171">
        <v>14</v>
      </c>
      <c r="B44" s="183" t="s">
        <v>656</v>
      </c>
      <c r="C44" s="183" t="s">
        <v>460</v>
      </c>
      <c r="D44" s="183" t="s">
        <v>643</v>
      </c>
      <c r="E44" s="183" t="s">
        <v>96</v>
      </c>
      <c r="F44" s="183" t="s">
        <v>687</v>
      </c>
    </row>
    <row r="45" spans="1:6" ht="33.6" customHeight="1" x14ac:dyDescent="0.25">
      <c r="A45" s="171"/>
      <c r="B45" s="194" t="s">
        <v>101</v>
      </c>
      <c r="C45" s="195"/>
      <c r="D45" s="195"/>
      <c r="E45" s="195"/>
      <c r="F45" s="196"/>
    </row>
    <row r="46" spans="1:6" ht="14.4" customHeight="1" x14ac:dyDescent="0.25">
      <c r="A46" s="171"/>
      <c r="B46" s="197" t="s">
        <v>624</v>
      </c>
      <c r="C46" s="198"/>
      <c r="D46" s="198"/>
      <c r="E46" s="198"/>
      <c r="F46" s="199"/>
    </row>
    <row r="47" spans="1:6" ht="64.2" customHeight="1" x14ac:dyDescent="0.25">
      <c r="A47" s="171">
        <v>15</v>
      </c>
      <c r="B47" s="183" t="s">
        <v>467</v>
      </c>
      <c r="C47" s="183" t="s">
        <v>460</v>
      </c>
      <c r="D47" s="183" t="s">
        <v>700</v>
      </c>
      <c r="E47" s="183" t="s">
        <v>468</v>
      </c>
      <c r="F47" s="183" t="s">
        <v>785</v>
      </c>
    </row>
    <row r="48" spans="1:6" ht="43.8" customHeight="1" x14ac:dyDescent="0.25">
      <c r="A48" s="171"/>
      <c r="B48" s="197" t="s">
        <v>543</v>
      </c>
      <c r="C48" s="198"/>
      <c r="D48" s="198"/>
      <c r="E48" s="198"/>
      <c r="F48" s="199"/>
    </row>
    <row r="49" spans="1:12" ht="65.400000000000006" customHeight="1" x14ac:dyDescent="0.25">
      <c r="A49" s="171">
        <v>16</v>
      </c>
      <c r="B49" s="183" t="s">
        <v>469</v>
      </c>
      <c r="C49" s="183" t="s">
        <v>541</v>
      </c>
      <c r="D49" s="183" t="s">
        <v>707</v>
      </c>
      <c r="E49" s="183" t="s">
        <v>140</v>
      </c>
      <c r="F49" s="183" t="s">
        <v>706</v>
      </c>
    </row>
    <row r="50" spans="1:12" ht="27.6" x14ac:dyDescent="0.25">
      <c r="A50" s="171">
        <v>17</v>
      </c>
      <c r="B50" s="183" t="s">
        <v>470</v>
      </c>
      <c r="C50" s="183" t="s">
        <v>541</v>
      </c>
      <c r="D50" s="183" t="s">
        <v>644</v>
      </c>
      <c r="E50" s="183" t="s">
        <v>140</v>
      </c>
      <c r="F50" s="183" t="s">
        <v>706</v>
      </c>
    </row>
    <row r="51" spans="1:12" ht="27.6" customHeight="1" x14ac:dyDescent="0.25">
      <c r="A51" s="171"/>
      <c r="B51" s="197" t="s">
        <v>663</v>
      </c>
      <c r="C51" s="198"/>
      <c r="D51" s="198"/>
      <c r="E51" s="198"/>
      <c r="F51" s="199"/>
    </row>
    <row r="52" spans="1:12" ht="27.6" x14ac:dyDescent="0.25">
      <c r="A52" s="171">
        <v>18</v>
      </c>
      <c r="B52" s="183" t="s">
        <v>471</v>
      </c>
      <c r="C52" s="183" t="s">
        <v>522</v>
      </c>
      <c r="D52" s="183" t="s">
        <v>583</v>
      </c>
      <c r="E52" s="183"/>
      <c r="F52" s="183" t="s">
        <v>706</v>
      </c>
    </row>
    <row r="53" spans="1:12" ht="55.2" x14ac:dyDescent="0.25">
      <c r="A53" s="171">
        <v>19</v>
      </c>
      <c r="B53" s="183" t="s">
        <v>472</v>
      </c>
      <c r="C53" s="183" t="s">
        <v>460</v>
      </c>
      <c r="D53" s="183" t="s">
        <v>708</v>
      </c>
      <c r="E53" s="183"/>
      <c r="F53" s="183" t="s">
        <v>706</v>
      </c>
    </row>
    <row r="54" spans="1:12" ht="85.2" customHeight="1" x14ac:dyDescent="0.25">
      <c r="A54" s="171">
        <v>20</v>
      </c>
      <c r="B54" s="183" t="s">
        <v>665</v>
      </c>
      <c r="C54" s="183" t="s">
        <v>530</v>
      </c>
      <c r="D54" s="183" t="s">
        <v>775</v>
      </c>
      <c r="E54" s="183" t="s">
        <v>163</v>
      </c>
      <c r="F54" s="183" t="s">
        <v>702</v>
      </c>
    </row>
    <row r="55" spans="1:12" ht="110.4" x14ac:dyDescent="0.25">
      <c r="A55" s="181">
        <v>42024</v>
      </c>
      <c r="B55" s="183" t="s">
        <v>473</v>
      </c>
      <c r="C55" s="183" t="s">
        <v>460</v>
      </c>
      <c r="D55" s="183" t="s">
        <v>772</v>
      </c>
      <c r="E55" s="183"/>
      <c r="F55" s="183" t="s">
        <v>706</v>
      </c>
    </row>
    <row r="56" spans="1:12" ht="179.4" x14ac:dyDescent="0.25">
      <c r="A56" s="181">
        <v>42055</v>
      </c>
      <c r="B56" s="183" t="s">
        <v>666</v>
      </c>
      <c r="C56" s="183" t="s">
        <v>530</v>
      </c>
      <c r="D56" s="183" t="s">
        <v>773</v>
      </c>
      <c r="E56" s="183"/>
      <c r="F56" s="183" t="s">
        <v>702</v>
      </c>
      <c r="L56" s="186" t="s">
        <v>668</v>
      </c>
    </row>
    <row r="57" spans="1:12" ht="96.6" x14ac:dyDescent="0.25">
      <c r="A57" s="181">
        <v>42083</v>
      </c>
      <c r="B57" s="183" t="s">
        <v>667</v>
      </c>
      <c r="C57" s="183" t="s">
        <v>530</v>
      </c>
      <c r="D57" s="183" t="s">
        <v>774</v>
      </c>
      <c r="E57" s="183"/>
      <c r="F57" s="183" t="s">
        <v>702</v>
      </c>
    </row>
    <row r="58" spans="1:12" ht="69" x14ac:dyDescent="0.25">
      <c r="A58" s="171">
        <v>21</v>
      </c>
      <c r="B58" s="183" t="s">
        <v>584</v>
      </c>
      <c r="C58" s="183" t="s">
        <v>460</v>
      </c>
      <c r="D58" s="183" t="s">
        <v>709</v>
      </c>
      <c r="E58" s="183"/>
      <c r="F58" s="183" t="s">
        <v>702</v>
      </c>
    </row>
    <row r="59" spans="1:12" ht="63" customHeight="1" x14ac:dyDescent="0.25">
      <c r="A59" s="171">
        <v>22</v>
      </c>
      <c r="B59" s="183" t="s">
        <v>585</v>
      </c>
      <c r="C59" s="183" t="s">
        <v>530</v>
      </c>
      <c r="D59" s="183" t="s">
        <v>710</v>
      </c>
      <c r="E59" s="183"/>
      <c r="F59" s="183" t="s">
        <v>702</v>
      </c>
    </row>
    <row r="60" spans="1:12" ht="48" customHeight="1" x14ac:dyDescent="0.25">
      <c r="A60" s="171">
        <v>23</v>
      </c>
      <c r="B60" s="183" t="s">
        <v>794</v>
      </c>
      <c r="C60" s="183" t="s">
        <v>525</v>
      </c>
      <c r="D60" s="183" t="s">
        <v>770</v>
      </c>
      <c r="E60" s="183"/>
      <c r="F60" s="183" t="s">
        <v>795</v>
      </c>
    </row>
    <row r="61" spans="1:12" x14ac:dyDescent="0.25">
      <c r="A61" s="188"/>
      <c r="B61" s="200" t="s">
        <v>177</v>
      </c>
      <c r="C61" s="201"/>
      <c r="D61" s="201"/>
      <c r="E61" s="201"/>
      <c r="F61" s="202"/>
    </row>
    <row r="62" spans="1:12" ht="64.8" customHeight="1" x14ac:dyDescent="0.25">
      <c r="A62" s="171">
        <v>24</v>
      </c>
      <c r="B62" s="183" t="s">
        <v>474</v>
      </c>
      <c r="C62" s="183" t="s">
        <v>460</v>
      </c>
      <c r="D62" s="183" t="s">
        <v>664</v>
      </c>
      <c r="E62" s="183" t="s">
        <v>178</v>
      </c>
      <c r="F62" s="183" t="s">
        <v>711</v>
      </c>
    </row>
    <row r="63" spans="1:12" ht="82.2" customHeight="1" x14ac:dyDescent="0.25">
      <c r="A63" s="189">
        <v>25</v>
      </c>
      <c r="B63" s="190" t="s">
        <v>657</v>
      </c>
      <c r="C63" s="190" t="s">
        <v>532</v>
      </c>
      <c r="D63" s="190" t="s">
        <v>654</v>
      </c>
      <c r="E63" s="190" t="s">
        <v>475</v>
      </c>
      <c r="F63" s="190" t="s">
        <v>713</v>
      </c>
    </row>
    <row r="64" spans="1:12" ht="28.8" customHeight="1" x14ac:dyDescent="0.25">
      <c r="A64" s="171"/>
      <c r="B64" s="197" t="s">
        <v>189</v>
      </c>
      <c r="C64" s="198"/>
      <c r="D64" s="198"/>
      <c r="E64" s="198"/>
      <c r="F64" s="199"/>
    </row>
    <row r="65" spans="1:6" ht="70.2" customHeight="1" x14ac:dyDescent="0.25">
      <c r="A65" s="171">
        <v>26</v>
      </c>
      <c r="B65" s="183" t="s">
        <v>658</v>
      </c>
      <c r="C65" s="183" t="s">
        <v>460</v>
      </c>
      <c r="D65" s="183" t="s">
        <v>655</v>
      </c>
      <c r="E65" s="183" t="s">
        <v>476</v>
      </c>
      <c r="F65" s="183" t="s">
        <v>712</v>
      </c>
    </row>
    <row r="66" spans="1:6" ht="130.19999999999999" customHeight="1" x14ac:dyDescent="0.25">
      <c r="A66" s="171">
        <v>27</v>
      </c>
      <c r="B66" s="183" t="s">
        <v>477</v>
      </c>
      <c r="C66" s="183" t="s">
        <v>460</v>
      </c>
      <c r="D66" s="183" t="s">
        <v>783</v>
      </c>
      <c r="E66" s="183" t="s">
        <v>207</v>
      </c>
      <c r="F66" s="183" t="s">
        <v>712</v>
      </c>
    </row>
    <row r="67" spans="1:6" ht="70.2" customHeight="1" x14ac:dyDescent="0.25">
      <c r="A67" s="171">
        <v>28</v>
      </c>
      <c r="B67" s="183" t="s">
        <v>660</v>
      </c>
      <c r="C67" s="183" t="s">
        <v>460</v>
      </c>
      <c r="D67" s="183" t="s">
        <v>776</v>
      </c>
      <c r="E67" s="183"/>
      <c r="F67" s="183" t="s">
        <v>712</v>
      </c>
    </row>
    <row r="68" spans="1:6" ht="23.4" customHeight="1" x14ac:dyDescent="0.25">
      <c r="A68" s="171"/>
      <c r="B68" s="194" t="s">
        <v>222</v>
      </c>
      <c r="C68" s="195"/>
      <c r="D68" s="195"/>
      <c r="E68" s="195"/>
      <c r="F68" s="196"/>
    </row>
    <row r="69" spans="1:6" ht="52.2" customHeight="1" x14ac:dyDescent="0.25">
      <c r="A69" s="171"/>
      <c r="B69" s="197" t="s">
        <v>679</v>
      </c>
      <c r="C69" s="198"/>
      <c r="D69" s="198"/>
      <c r="E69" s="198"/>
      <c r="F69" s="199"/>
    </row>
    <row r="70" spans="1:6" ht="82.8" customHeight="1" x14ac:dyDescent="0.25">
      <c r="A70" s="171">
        <v>29</v>
      </c>
      <c r="B70" s="183" t="s">
        <v>563</v>
      </c>
      <c r="C70" s="183" t="s">
        <v>525</v>
      </c>
      <c r="D70" s="183" t="s">
        <v>621</v>
      </c>
      <c r="E70" s="193"/>
      <c r="F70" s="183" t="s">
        <v>801</v>
      </c>
    </row>
    <row r="71" spans="1:6" ht="91.8" customHeight="1" x14ac:dyDescent="0.25">
      <c r="A71" s="171">
        <v>30</v>
      </c>
      <c r="B71" s="183" t="s">
        <v>564</v>
      </c>
      <c r="C71" s="183" t="s">
        <v>525</v>
      </c>
      <c r="D71" s="183" t="s">
        <v>565</v>
      </c>
      <c r="E71" s="193"/>
      <c r="F71" s="183" t="s">
        <v>802</v>
      </c>
    </row>
    <row r="72" spans="1:6" ht="91.8" customHeight="1" x14ac:dyDescent="0.25">
      <c r="A72" s="171">
        <v>31</v>
      </c>
      <c r="B72" s="183" t="s">
        <v>567</v>
      </c>
      <c r="C72" s="183" t="s">
        <v>568</v>
      </c>
      <c r="D72" s="183" t="s">
        <v>566</v>
      </c>
      <c r="E72" s="193"/>
      <c r="F72" s="183" t="s">
        <v>802</v>
      </c>
    </row>
    <row r="73" spans="1:6" ht="91.8" customHeight="1" x14ac:dyDescent="0.25">
      <c r="A73" s="171">
        <v>32</v>
      </c>
      <c r="B73" s="183" t="s">
        <v>478</v>
      </c>
      <c r="C73" s="183" t="s">
        <v>525</v>
      </c>
      <c r="D73" s="183" t="s">
        <v>569</v>
      </c>
      <c r="E73" s="183" t="s">
        <v>223</v>
      </c>
      <c r="F73" s="183" t="s">
        <v>802</v>
      </c>
    </row>
    <row r="74" spans="1:6" ht="77.400000000000006" customHeight="1" x14ac:dyDescent="0.25">
      <c r="A74" s="171">
        <v>33</v>
      </c>
      <c r="B74" s="183" t="s">
        <v>714</v>
      </c>
      <c r="C74" s="183" t="s">
        <v>525</v>
      </c>
      <c r="D74" s="183" t="s">
        <v>715</v>
      </c>
      <c r="E74" s="183"/>
      <c r="F74" s="183" t="s">
        <v>802</v>
      </c>
    </row>
    <row r="75" spans="1:6" ht="84.6" customHeight="1" x14ac:dyDescent="0.25">
      <c r="A75" s="171">
        <v>34</v>
      </c>
      <c r="B75" s="183" t="s">
        <v>479</v>
      </c>
      <c r="C75" s="183" t="s">
        <v>525</v>
      </c>
      <c r="D75" s="183" t="s">
        <v>716</v>
      </c>
      <c r="E75" s="183" t="s">
        <v>226</v>
      </c>
      <c r="F75" s="183" t="s">
        <v>802</v>
      </c>
    </row>
    <row r="76" spans="1:6" ht="78" customHeight="1" x14ac:dyDescent="0.25">
      <c r="A76" s="171">
        <v>35</v>
      </c>
      <c r="B76" s="183" t="s">
        <v>570</v>
      </c>
      <c r="C76" s="183" t="s">
        <v>525</v>
      </c>
      <c r="D76" s="183" t="s">
        <v>685</v>
      </c>
      <c r="E76" s="183"/>
      <c r="F76" s="183" t="s">
        <v>802</v>
      </c>
    </row>
    <row r="77" spans="1:6" ht="75.599999999999994" customHeight="1" x14ac:dyDescent="0.25">
      <c r="A77" s="171">
        <v>36</v>
      </c>
      <c r="B77" s="183" t="s">
        <v>571</v>
      </c>
      <c r="C77" s="183" t="s">
        <v>525</v>
      </c>
      <c r="D77" s="183" t="s">
        <v>717</v>
      </c>
      <c r="E77" s="183"/>
      <c r="F77" s="183" t="s">
        <v>802</v>
      </c>
    </row>
    <row r="78" spans="1:6" ht="75.599999999999994" customHeight="1" x14ac:dyDescent="0.25">
      <c r="A78" s="171">
        <v>37</v>
      </c>
      <c r="B78" s="183" t="s">
        <v>784</v>
      </c>
      <c r="C78" s="183" t="s">
        <v>777</v>
      </c>
      <c r="D78" s="183" t="s">
        <v>779</v>
      </c>
      <c r="E78" s="183"/>
      <c r="F78" s="183" t="s">
        <v>802</v>
      </c>
    </row>
    <row r="79" spans="1:6" ht="36" customHeight="1" x14ac:dyDescent="0.25">
      <c r="A79" s="171"/>
      <c r="B79" s="197" t="s">
        <v>485</v>
      </c>
      <c r="C79" s="198"/>
      <c r="D79" s="198"/>
      <c r="E79" s="198"/>
      <c r="F79" s="199"/>
    </row>
    <row r="80" spans="1:6" ht="82.8" x14ac:dyDescent="0.25">
      <c r="A80" s="171">
        <v>38</v>
      </c>
      <c r="B80" s="183" t="s">
        <v>480</v>
      </c>
      <c r="C80" s="183" t="s">
        <v>460</v>
      </c>
      <c r="D80" s="183" t="s">
        <v>572</v>
      </c>
      <c r="E80" s="183" t="s">
        <v>482</v>
      </c>
      <c r="F80" s="183" t="s">
        <v>803</v>
      </c>
    </row>
    <row r="81" spans="1:11" ht="82.8" x14ac:dyDescent="0.25">
      <c r="A81" s="171">
        <v>39</v>
      </c>
      <c r="B81" s="183" t="s">
        <v>481</v>
      </c>
      <c r="C81" s="183" t="s">
        <v>460</v>
      </c>
      <c r="D81" s="183" t="s">
        <v>573</v>
      </c>
      <c r="E81" s="183" t="s">
        <v>482</v>
      </c>
      <c r="F81" s="183" t="s">
        <v>803</v>
      </c>
    </row>
    <row r="82" spans="1:11" ht="41.4" x14ac:dyDescent="0.25">
      <c r="A82" s="171">
        <v>40</v>
      </c>
      <c r="B82" s="183" t="s">
        <v>659</v>
      </c>
      <c r="C82" s="183" t="s">
        <v>460</v>
      </c>
      <c r="D82" s="183" t="s">
        <v>718</v>
      </c>
      <c r="E82" s="183"/>
      <c r="F82" s="183" t="s">
        <v>804</v>
      </c>
    </row>
    <row r="83" spans="1:11" ht="22.8" customHeight="1" x14ac:dyDescent="0.25">
      <c r="A83" s="171"/>
      <c r="B83" s="194" t="s">
        <v>233</v>
      </c>
      <c r="C83" s="195"/>
      <c r="D83" s="195"/>
      <c r="E83" s="195"/>
      <c r="F83" s="196"/>
    </row>
    <row r="84" spans="1:11" ht="27" customHeight="1" x14ac:dyDescent="0.25">
      <c r="A84" s="171"/>
      <c r="B84" s="197" t="s">
        <v>487</v>
      </c>
      <c r="C84" s="198"/>
      <c r="D84" s="198"/>
      <c r="E84" s="198"/>
      <c r="F84" s="199"/>
    </row>
    <row r="85" spans="1:11" ht="69" x14ac:dyDescent="0.25">
      <c r="A85" s="171">
        <v>41</v>
      </c>
      <c r="B85" s="183" t="s">
        <v>483</v>
      </c>
      <c r="C85" s="183" t="s">
        <v>460</v>
      </c>
      <c r="D85" s="183" t="s">
        <v>645</v>
      </c>
      <c r="E85" s="183" t="s">
        <v>234</v>
      </c>
      <c r="F85" s="183" t="s">
        <v>702</v>
      </c>
    </row>
    <row r="86" spans="1:11" ht="36.6" customHeight="1" x14ac:dyDescent="0.25">
      <c r="A86" s="171"/>
      <c r="B86" s="197" t="s">
        <v>486</v>
      </c>
      <c r="C86" s="198"/>
      <c r="D86" s="198"/>
      <c r="E86" s="198"/>
      <c r="F86" s="199"/>
      <c r="K86" s="186" t="s">
        <v>269</v>
      </c>
    </row>
    <row r="87" spans="1:11" ht="55.2" x14ac:dyDescent="0.25">
      <c r="A87" s="171">
        <v>42</v>
      </c>
      <c r="B87" s="183" t="s">
        <v>680</v>
      </c>
      <c r="C87" s="183" t="s">
        <v>532</v>
      </c>
      <c r="D87" s="183" t="s">
        <v>648</v>
      </c>
      <c r="E87" s="183"/>
      <c r="F87" s="183" t="s">
        <v>702</v>
      </c>
    </row>
    <row r="88" spans="1:11" ht="41.4" x14ac:dyDescent="0.25">
      <c r="A88" s="171">
        <v>43</v>
      </c>
      <c r="B88" s="183" t="s">
        <v>488</v>
      </c>
      <c r="C88" s="183" t="s">
        <v>541</v>
      </c>
      <c r="D88" s="183" t="s">
        <v>681</v>
      </c>
      <c r="E88" s="183"/>
      <c r="F88" s="183" t="s">
        <v>702</v>
      </c>
    </row>
    <row r="89" spans="1:11" ht="41.4" x14ac:dyDescent="0.25">
      <c r="A89" s="171">
        <v>44</v>
      </c>
      <c r="B89" s="183" t="s">
        <v>489</v>
      </c>
      <c r="C89" s="183" t="s">
        <v>532</v>
      </c>
      <c r="D89" s="183" t="s">
        <v>650</v>
      </c>
      <c r="E89" s="183"/>
      <c r="F89" s="183" t="s">
        <v>702</v>
      </c>
    </row>
    <row r="90" spans="1:11" ht="41.4" x14ac:dyDescent="0.25">
      <c r="A90" s="171">
        <v>45</v>
      </c>
      <c r="B90" s="183" t="s">
        <v>490</v>
      </c>
      <c r="C90" s="183" t="s">
        <v>532</v>
      </c>
      <c r="D90" s="183" t="s">
        <v>649</v>
      </c>
      <c r="E90" s="183"/>
      <c r="F90" s="183" t="s">
        <v>702</v>
      </c>
    </row>
    <row r="91" spans="1:11" ht="41.4" x14ac:dyDescent="0.25">
      <c r="A91" s="171">
        <v>46</v>
      </c>
      <c r="B91" s="183" t="s">
        <v>491</v>
      </c>
      <c r="C91" s="183" t="s">
        <v>532</v>
      </c>
      <c r="D91" s="183" t="s">
        <v>719</v>
      </c>
      <c r="E91" s="183"/>
      <c r="F91" s="183" t="s">
        <v>702</v>
      </c>
    </row>
    <row r="92" spans="1:11" x14ac:dyDescent="0.25">
      <c r="A92" s="171"/>
      <c r="B92" s="194" t="s">
        <v>252</v>
      </c>
      <c r="C92" s="195"/>
      <c r="D92" s="195"/>
      <c r="E92" s="195"/>
      <c r="F92" s="196"/>
    </row>
    <row r="93" spans="1:11" ht="28.8" customHeight="1" x14ac:dyDescent="0.25">
      <c r="A93" s="171"/>
      <c r="B93" s="194" t="s">
        <v>253</v>
      </c>
      <c r="C93" s="195"/>
      <c r="D93" s="195"/>
      <c r="E93" s="195"/>
      <c r="F93" s="196"/>
    </row>
    <row r="94" spans="1:11" ht="27.6" customHeight="1" x14ac:dyDescent="0.25">
      <c r="A94" s="171"/>
      <c r="B94" s="197" t="s">
        <v>492</v>
      </c>
      <c r="C94" s="198"/>
      <c r="D94" s="198"/>
      <c r="E94" s="198"/>
      <c r="F94" s="199"/>
    </row>
    <row r="95" spans="1:11" ht="21.6" customHeight="1" x14ac:dyDescent="0.25">
      <c r="A95" s="171"/>
      <c r="B95" s="197" t="s">
        <v>264</v>
      </c>
      <c r="C95" s="198"/>
      <c r="D95" s="198"/>
      <c r="E95" s="198"/>
      <c r="F95" s="199"/>
    </row>
    <row r="96" spans="1:11" ht="42.6" customHeight="1" x14ac:dyDescent="0.25">
      <c r="A96" s="171">
        <v>47</v>
      </c>
      <c r="B96" s="215" t="s">
        <v>596</v>
      </c>
      <c r="C96" s="183" t="s">
        <v>598</v>
      </c>
      <c r="D96" s="183" t="s">
        <v>597</v>
      </c>
      <c r="E96" s="183" t="s">
        <v>493</v>
      </c>
      <c r="F96" s="183" t="s">
        <v>720</v>
      </c>
    </row>
    <row r="97" spans="1:6" ht="41.4" x14ac:dyDescent="0.25">
      <c r="A97" s="171">
        <v>48</v>
      </c>
      <c r="B97" s="215" t="s">
        <v>599</v>
      </c>
      <c r="C97" s="183" t="s">
        <v>601</v>
      </c>
      <c r="D97" s="215" t="s">
        <v>600</v>
      </c>
      <c r="E97" s="183" t="s">
        <v>260</v>
      </c>
      <c r="F97" s="183" t="s">
        <v>720</v>
      </c>
    </row>
    <row r="98" spans="1:6" ht="57.6" customHeight="1" x14ac:dyDescent="0.25">
      <c r="A98" s="171">
        <v>49</v>
      </c>
      <c r="B98" s="215" t="s">
        <v>603</v>
      </c>
      <c r="C98" s="183" t="s">
        <v>604</v>
      </c>
      <c r="D98" s="215" t="s">
        <v>721</v>
      </c>
      <c r="E98" s="183" t="s">
        <v>602</v>
      </c>
      <c r="F98" s="183" t="s">
        <v>720</v>
      </c>
    </row>
    <row r="99" spans="1:6" ht="51.6" customHeight="1" x14ac:dyDescent="0.25">
      <c r="A99" s="171">
        <v>50</v>
      </c>
      <c r="B99" s="215" t="s">
        <v>605</v>
      </c>
      <c r="C99" s="216" t="s">
        <v>609</v>
      </c>
      <c r="D99" s="183" t="s">
        <v>606</v>
      </c>
      <c r="E99" s="183" t="s">
        <v>607</v>
      </c>
      <c r="F99" s="183" t="s">
        <v>720</v>
      </c>
    </row>
    <row r="100" spans="1:6" ht="43.2" customHeight="1" x14ac:dyDescent="0.25">
      <c r="A100" s="171">
        <v>51</v>
      </c>
      <c r="B100" s="215" t="s">
        <v>611</v>
      </c>
      <c r="C100" s="216" t="s">
        <v>541</v>
      </c>
      <c r="D100" s="183" t="s">
        <v>610</v>
      </c>
      <c r="E100" s="183" t="s">
        <v>608</v>
      </c>
      <c r="F100" s="183" t="s">
        <v>720</v>
      </c>
    </row>
    <row r="101" spans="1:6" ht="69.599999999999994" customHeight="1" x14ac:dyDescent="0.25">
      <c r="A101" s="171">
        <v>52</v>
      </c>
      <c r="B101" s="183" t="s">
        <v>612</v>
      </c>
      <c r="C101" s="183" t="s">
        <v>613</v>
      </c>
      <c r="D101" s="215" t="s">
        <v>620</v>
      </c>
      <c r="E101" s="183" t="s">
        <v>275</v>
      </c>
      <c r="F101" s="183" t="s">
        <v>720</v>
      </c>
    </row>
    <row r="102" spans="1:6" ht="19.2" customHeight="1" x14ac:dyDescent="0.25">
      <c r="A102" s="171"/>
      <c r="B102" s="197" t="s">
        <v>622</v>
      </c>
      <c r="C102" s="198"/>
      <c r="D102" s="198"/>
      <c r="E102" s="198"/>
      <c r="F102" s="198"/>
    </row>
    <row r="103" spans="1:6" ht="41.4" x14ac:dyDescent="0.25">
      <c r="A103" s="171">
        <v>53</v>
      </c>
      <c r="B103" s="183" t="s">
        <v>614</v>
      </c>
      <c r="C103" s="168" t="s">
        <v>460</v>
      </c>
      <c r="D103" s="183" t="s">
        <v>722</v>
      </c>
      <c r="E103" s="183" t="s">
        <v>615</v>
      </c>
      <c r="F103" s="183" t="s">
        <v>720</v>
      </c>
    </row>
    <row r="104" spans="1:6" ht="43.8" customHeight="1" x14ac:dyDescent="0.25">
      <c r="A104" s="171">
        <v>54</v>
      </c>
      <c r="B104" s="183" t="s">
        <v>723</v>
      </c>
      <c r="C104" s="168" t="s">
        <v>460</v>
      </c>
      <c r="D104" s="183" t="s">
        <v>724</v>
      </c>
      <c r="E104" s="183" t="s">
        <v>616</v>
      </c>
      <c r="F104" s="183" t="s">
        <v>720</v>
      </c>
    </row>
    <row r="105" spans="1:6" ht="22.8" customHeight="1" x14ac:dyDescent="0.25">
      <c r="A105" s="171"/>
      <c r="B105" s="197" t="s">
        <v>494</v>
      </c>
      <c r="C105" s="198"/>
      <c r="D105" s="198"/>
      <c r="E105" s="198"/>
      <c r="F105" s="199"/>
    </row>
    <row r="106" spans="1:6" ht="53.4" customHeight="1" x14ac:dyDescent="0.25">
      <c r="A106" s="171">
        <v>55</v>
      </c>
      <c r="B106" s="183" t="s">
        <v>617</v>
      </c>
      <c r="C106" s="168" t="s">
        <v>460</v>
      </c>
      <c r="D106" s="183" t="s">
        <v>725</v>
      </c>
      <c r="E106" s="183" t="s">
        <v>618</v>
      </c>
      <c r="F106" s="183" t="s">
        <v>720</v>
      </c>
    </row>
    <row r="107" spans="1:6" ht="52.2" customHeight="1" x14ac:dyDescent="0.25">
      <c r="A107" s="171">
        <v>56</v>
      </c>
      <c r="B107" s="183" t="s">
        <v>619</v>
      </c>
      <c r="C107" s="168" t="s">
        <v>460</v>
      </c>
      <c r="D107" s="183" t="s">
        <v>726</v>
      </c>
      <c r="E107" s="183" t="s">
        <v>293</v>
      </c>
      <c r="F107" s="183" t="s">
        <v>720</v>
      </c>
    </row>
    <row r="108" spans="1:6" ht="26.4" customHeight="1" x14ac:dyDescent="0.25">
      <c r="A108" s="171"/>
      <c r="B108" s="194" t="s">
        <v>296</v>
      </c>
      <c r="C108" s="195"/>
      <c r="D108" s="195"/>
      <c r="E108" s="195"/>
      <c r="F108" s="196"/>
    </row>
    <row r="109" spans="1:6" ht="39.6" customHeight="1" x14ac:dyDescent="0.25">
      <c r="A109" s="171"/>
      <c r="B109" s="197" t="s">
        <v>581</v>
      </c>
      <c r="C109" s="198"/>
      <c r="D109" s="198"/>
      <c r="E109" s="198"/>
      <c r="F109" s="199"/>
    </row>
    <row r="110" spans="1:6" ht="55.2" x14ac:dyDescent="0.25">
      <c r="A110" s="171">
        <v>57</v>
      </c>
      <c r="B110" s="183" t="s">
        <v>577</v>
      </c>
      <c r="C110" s="183" t="s">
        <v>460</v>
      </c>
      <c r="D110" s="183" t="s">
        <v>574</v>
      </c>
      <c r="E110" s="183"/>
      <c r="F110" s="183" t="s">
        <v>727</v>
      </c>
    </row>
    <row r="111" spans="1:6" ht="106.2" customHeight="1" x14ac:dyDescent="0.25">
      <c r="A111" s="171">
        <v>58</v>
      </c>
      <c r="B111" s="183" t="s">
        <v>495</v>
      </c>
      <c r="C111" s="183" t="s">
        <v>460</v>
      </c>
      <c r="D111" s="183" t="s">
        <v>728</v>
      </c>
      <c r="E111" s="183"/>
      <c r="F111" s="183" t="s">
        <v>727</v>
      </c>
    </row>
    <row r="112" spans="1:6" ht="41.4" x14ac:dyDescent="0.25">
      <c r="A112" s="171">
        <v>59</v>
      </c>
      <c r="B112" s="183" t="s">
        <v>576</v>
      </c>
      <c r="C112" s="183" t="s">
        <v>460</v>
      </c>
      <c r="D112" s="183" t="s">
        <v>578</v>
      </c>
      <c r="E112" s="183"/>
      <c r="F112" s="183" t="s">
        <v>727</v>
      </c>
    </row>
    <row r="113" spans="1:6" ht="41.4" x14ac:dyDescent="0.25">
      <c r="A113" s="171">
        <v>60</v>
      </c>
      <c r="B113" s="183" t="s">
        <v>575</v>
      </c>
      <c r="C113" s="183" t="s">
        <v>525</v>
      </c>
      <c r="D113" s="183" t="s">
        <v>730</v>
      </c>
      <c r="E113" s="183"/>
      <c r="F113" s="183" t="s">
        <v>727</v>
      </c>
    </row>
    <row r="114" spans="1:6" ht="41.4" x14ac:dyDescent="0.25">
      <c r="A114" s="171">
        <v>61</v>
      </c>
      <c r="B114" s="183" t="s">
        <v>580</v>
      </c>
      <c r="C114" s="183" t="s">
        <v>460</v>
      </c>
      <c r="D114" s="183" t="s">
        <v>731</v>
      </c>
      <c r="E114" s="183"/>
      <c r="F114" s="183" t="s">
        <v>727</v>
      </c>
    </row>
    <row r="115" spans="1:6" ht="69" x14ac:dyDescent="0.25">
      <c r="A115" s="171">
        <v>62</v>
      </c>
      <c r="B115" s="183" t="s">
        <v>496</v>
      </c>
      <c r="C115" s="183" t="s">
        <v>460</v>
      </c>
      <c r="D115" s="183" t="s">
        <v>582</v>
      </c>
      <c r="E115" s="183"/>
      <c r="F115" s="183" t="s">
        <v>727</v>
      </c>
    </row>
    <row r="116" spans="1:6" ht="41.4" x14ac:dyDescent="0.25">
      <c r="A116" s="171">
        <v>63</v>
      </c>
      <c r="B116" s="183" t="s">
        <v>579</v>
      </c>
      <c r="C116" s="183" t="s">
        <v>525</v>
      </c>
      <c r="D116" s="183" t="s">
        <v>661</v>
      </c>
      <c r="E116" s="183"/>
      <c r="F116" s="183" t="s">
        <v>727</v>
      </c>
    </row>
    <row r="117" spans="1:6" ht="27.6" customHeight="1" x14ac:dyDescent="0.25">
      <c r="A117" s="171"/>
      <c r="B117" s="197" t="s">
        <v>312</v>
      </c>
      <c r="C117" s="198"/>
      <c r="D117" s="198"/>
      <c r="E117" s="198"/>
      <c r="F117" s="199"/>
    </row>
    <row r="118" spans="1:6" ht="41.4" x14ac:dyDescent="0.25">
      <c r="A118" s="171">
        <v>64</v>
      </c>
      <c r="B118" s="183" t="s">
        <v>495</v>
      </c>
      <c r="C118" s="183" t="s">
        <v>460</v>
      </c>
      <c r="D118" s="183" t="s">
        <v>732</v>
      </c>
      <c r="E118" s="183" t="s">
        <v>315</v>
      </c>
      <c r="F118" s="183" t="s">
        <v>727</v>
      </c>
    </row>
    <row r="119" spans="1:6" ht="41.4" customHeight="1" x14ac:dyDescent="0.25">
      <c r="A119" s="171"/>
      <c r="B119" s="194" t="s">
        <v>316</v>
      </c>
      <c r="C119" s="195"/>
      <c r="D119" s="195"/>
      <c r="E119" s="195"/>
      <c r="F119" s="196"/>
    </row>
    <row r="120" spans="1:6" ht="30.6" customHeight="1" x14ac:dyDescent="0.25">
      <c r="A120" s="171"/>
      <c r="B120" s="197" t="s">
        <v>497</v>
      </c>
      <c r="C120" s="198"/>
      <c r="D120" s="198"/>
      <c r="E120" s="198"/>
      <c r="F120" s="199"/>
    </row>
    <row r="121" spans="1:6" ht="55.2" x14ac:dyDescent="0.25">
      <c r="A121" s="171">
        <v>65</v>
      </c>
      <c r="B121" s="183" t="s">
        <v>544</v>
      </c>
      <c r="C121" s="183" t="s">
        <v>460</v>
      </c>
      <c r="D121" s="183" t="s">
        <v>733</v>
      </c>
      <c r="E121" s="183"/>
      <c r="F121" s="183" t="s">
        <v>729</v>
      </c>
    </row>
    <row r="122" spans="1:6" ht="55.2" x14ac:dyDescent="0.25">
      <c r="A122" s="171">
        <v>66</v>
      </c>
      <c r="B122" s="183" t="s">
        <v>545</v>
      </c>
      <c r="C122" s="183" t="s">
        <v>460</v>
      </c>
      <c r="D122" s="183" t="s">
        <v>734</v>
      </c>
      <c r="E122" s="183"/>
      <c r="F122" s="183" t="s">
        <v>729</v>
      </c>
    </row>
    <row r="123" spans="1:6" ht="158.4" customHeight="1" x14ac:dyDescent="0.25">
      <c r="A123" s="171">
        <v>67</v>
      </c>
      <c r="B123" s="183" t="s">
        <v>546</v>
      </c>
      <c r="C123" s="183" t="s">
        <v>525</v>
      </c>
      <c r="D123" s="183" t="s">
        <v>781</v>
      </c>
      <c r="E123" s="183"/>
      <c r="F123" s="183" t="s">
        <v>729</v>
      </c>
    </row>
    <row r="124" spans="1:6" ht="33.6" customHeight="1" x14ac:dyDescent="0.25">
      <c r="A124" s="171"/>
      <c r="B124" s="194" t="s">
        <v>324</v>
      </c>
      <c r="C124" s="195"/>
      <c r="D124" s="195"/>
      <c r="E124" s="195"/>
      <c r="F124" s="196"/>
    </row>
    <row r="125" spans="1:6" ht="28.8" customHeight="1" x14ac:dyDescent="0.25">
      <c r="A125" s="171"/>
      <c r="B125" s="197" t="s">
        <v>325</v>
      </c>
      <c r="C125" s="198"/>
      <c r="D125" s="198"/>
      <c r="E125" s="198"/>
      <c r="F125" s="199"/>
    </row>
    <row r="126" spans="1:6" ht="42" customHeight="1" x14ac:dyDescent="0.25">
      <c r="A126" s="171">
        <v>68</v>
      </c>
      <c r="B126" s="183" t="s">
        <v>634</v>
      </c>
      <c r="C126" s="183" t="s">
        <v>460</v>
      </c>
      <c r="D126" s="183" t="s">
        <v>735</v>
      </c>
      <c r="E126" s="183" t="s">
        <v>327</v>
      </c>
      <c r="F126" s="183" t="s">
        <v>736</v>
      </c>
    </row>
    <row r="127" spans="1:6" ht="207" x14ac:dyDescent="0.25">
      <c r="A127" s="171">
        <v>69</v>
      </c>
      <c r="B127" s="183" t="s">
        <v>635</v>
      </c>
      <c r="C127" s="183" t="s">
        <v>460</v>
      </c>
      <c r="D127" s="174" t="s">
        <v>782</v>
      </c>
      <c r="E127" s="183"/>
      <c r="F127" s="183" t="s">
        <v>737</v>
      </c>
    </row>
    <row r="128" spans="1:6" ht="29.4" customHeight="1" x14ac:dyDescent="0.25">
      <c r="A128" s="171"/>
      <c r="B128" s="197" t="s">
        <v>498</v>
      </c>
      <c r="C128" s="198"/>
      <c r="D128" s="198"/>
      <c r="E128" s="198"/>
      <c r="F128" s="199"/>
    </row>
    <row r="129" spans="1:6" ht="165.6" x14ac:dyDescent="0.25">
      <c r="A129" s="171">
        <v>70</v>
      </c>
      <c r="B129" s="183" t="s">
        <v>587</v>
      </c>
      <c r="C129" s="183" t="s">
        <v>460</v>
      </c>
      <c r="D129" s="183" t="s">
        <v>738</v>
      </c>
      <c r="E129" s="183"/>
      <c r="F129" s="183" t="s">
        <v>736</v>
      </c>
    </row>
    <row r="130" spans="1:6" ht="82.8" x14ac:dyDescent="0.25">
      <c r="A130" s="171">
        <v>71</v>
      </c>
      <c r="B130" s="183" t="s">
        <v>588</v>
      </c>
      <c r="C130" s="183" t="s">
        <v>460</v>
      </c>
      <c r="D130" s="183" t="s">
        <v>739</v>
      </c>
      <c r="E130" s="183"/>
      <c r="F130" s="183" t="s">
        <v>736</v>
      </c>
    </row>
    <row r="131" spans="1:6" ht="82.8" x14ac:dyDescent="0.25">
      <c r="A131" s="171">
        <v>72</v>
      </c>
      <c r="B131" s="183" t="s">
        <v>589</v>
      </c>
      <c r="C131" s="183" t="s">
        <v>460</v>
      </c>
      <c r="D131" s="183" t="s">
        <v>590</v>
      </c>
      <c r="E131" s="183"/>
      <c r="F131" s="183" t="s">
        <v>736</v>
      </c>
    </row>
    <row r="132" spans="1:6" ht="41.4" x14ac:dyDescent="0.25">
      <c r="A132" s="171">
        <v>73</v>
      </c>
      <c r="B132" s="183" t="s">
        <v>591</v>
      </c>
      <c r="C132" s="183" t="s">
        <v>460</v>
      </c>
      <c r="D132" s="183" t="s">
        <v>592</v>
      </c>
      <c r="E132" s="183"/>
      <c r="F132" s="183" t="s">
        <v>736</v>
      </c>
    </row>
    <row r="133" spans="1:6" ht="64.8" customHeight="1" x14ac:dyDescent="0.25">
      <c r="A133" s="171">
        <v>74</v>
      </c>
      <c r="B133" s="183" t="s">
        <v>593</v>
      </c>
      <c r="C133" s="183" t="s">
        <v>525</v>
      </c>
      <c r="D133" s="183" t="s">
        <v>740</v>
      </c>
      <c r="E133" s="183"/>
      <c r="F133" s="183" t="s">
        <v>736</v>
      </c>
    </row>
    <row r="134" spans="1:6" ht="64.8" customHeight="1" x14ac:dyDescent="0.25">
      <c r="A134" s="171">
        <v>75</v>
      </c>
      <c r="B134" s="183" t="s">
        <v>594</v>
      </c>
      <c r="C134" s="183" t="s">
        <v>525</v>
      </c>
      <c r="D134" s="183" t="s">
        <v>595</v>
      </c>
      <c r="E134" s="183"/>
      <c r="F134" s="183" t="s">
        <v>736</v>
      </c>
    </row>
    <row r="135" spans="1:6" ht="27.6" customHeight="1" x14ac:dyDescent="0.25">
      <c r="A135" s="171"/>
      <c r="B135" s="194" t="s">
        <v>343</v>
      </c>
      <c r="C135" s="195"/>
      <c r="D135" s="195"/>
      <c r="E135" s="195"/>
      <c r="F135" s="196"/>
    </row>
    <row r="136" spans="1:6" ht="27.6" customHeight="1" x14ac:dyDescent="0.25">
      <c r="A136" s="171"/>
      <c r="B136" s="194" t="s">
        <v>344</v>
      </c>
      <c r="C136" s="195"/>
      <c r="D136" s="195"/>
      <c r="E136" s="195"/>
      <c r="F136" s="196"/>
    </row>
    <row r="137" spans="1:6" ht="42" customHeight="1" x14ac:dyDescent="0.25">
      <c r="A137" s="171"/>
      <c r="B137" s="197" t="s">
        <v>499</v>
      </c>
      <c r="C137" s="198"/>
      <c r="D137" s="198"/>
      <c r="E137" s="198"/>
      <c r="F137" s="199"/>
    </row>
    <row r="138" spans="1:6" ht="27.6" x14ac:dyDescent="0.25">
      <c r="A138" s="171">
        <v>76</v>
      </c>
      <c r="B138" s="183" t="s">
        <v>547</v>
      </c>
      <c r="C138" s="183" t="s">
        <v>460</v>
      </c>
      <c r="D138" s="183" t="s">
        <v>548</v>
      </c>
      <c r="E138" s="183"/>
      <c r="F138" s="183" t="s">
        <v>741</v>
      </c>
    </row>
    <row r="139" spans="1:6" ht="96.6" x14ac:dyDescent="0.25">
      <c r="A139" s="171">
        <v>77</v>
      </c>
      <c r="B139" s="183" t="s">
        <v>500</v>
      </c>
      <c r="C139" s="183" t="s">
        <v>460</v>
      </c>
      <c r="D139" s="183" t="s">
        <v>549</v>
      </c>
      <c r="E139" s="183"/>
      <c r="F139" s="183" t="s">
        <v>741</v>
      </c>
    </row>
    <row r="140" spans="1:6" ht="69" x14ac:dyDescent="0.25">
      <c r="A140" s="171">
        <v>78</v>
      </c>
      <c r="B140" s="183" t="s">
        <v>501</v>
      </c>
      <c r="C140" s="183" t="s">
        <v>550</v>
      </c>
      <c r="D140" s="183" t="s">
        <v>652</v>
      </c>
      <c r="E140" s="183"/>
      <c r="F140" s="183" t="s">
        <v>741</v>
      </c>
    </row>
    <row r="141" spans="1:6" ht="82.8" x14ac:dyDescent="0.25">
      <c r="A141" s="171">
        <v>79</v>
      </c>
      <c r="B141" s="183" t="s">
        <v>502</v>
      </c>
      <c r="C141" s="183" t="s">
        <v>460</v>
      </c>
      <c r="D141" s="183" t="s">
        <v>742</v>
      </c>
      <c r="E141" s="183"/>
      <c r="F141" s="183" t="s">
        <v>741</v>
      </c>
    </row>
    <row r="142" spans="1:6" ht="82.8" x14ac:dyDescent="0.25">
      <c r="A142" s="171">
        <v>80</v>
      </c>
      <c r="B142" s="183" t="s">
        <v>503</v>
      </c>
      <c r="C142" s="183" t="s">
        <v>460</v>
      </c>
      <c r="D142" s="183" t="s">
        <v>551</v>
      </c>
      <c r="E142" s="183"/>
      <c r="F142" s="183" t="s">
        <v>741</v>
      </c>
    </row>
    <row r="143" spans="1:6" ht="28.8" customHeight="1" x14ac:dyDescent="0.25">
      <c r="A143" s="171"/>
      <c r="B143" s="197" t="s">
        <v>504</v>
      </c>
      <c r="C143" s="198"/>
      <c r="D143" s="198"/>
      <c r="E143" s="198"/>
      <c r="F143" s="199"/>
    </row>
    <row r="144" spans="1:6" ht="96.6" x14ac:dyDescent="0.25">
      <c r="A144" s="171">
        <v>81</v>
      </c>
      <c r="B144" s="183" t="s">
        <v>552</v>
      </c>
      <c r="C144" s="183" t="s">
        <v>460</v>
      </c>
      <c r="D144" s="183" t="s">
        <v>646</v>
      </c>
      <c r="E144" s="183"/>
      <c r="F144" s="183" t="s">
        <v>743</v>
      </c>
    </row>
    <row r="145" spans="1:6" ht="151.80000000000001" x14ac:dyDescent="0.25">
      <c r="A145" s="171">
        <v>82</v>
      </c>
      <c r="B145" s="183" t="s">
        <v>505</v>
      </c>
      <c r="C145" s="183" t="s">
        <v>460</v>
      </c>
      <c r="D145" s="183" t="s">
        <v>744</v>
      </c>
      <c r="E145" s="183"/>
      <c r="F145" s="183" t="s">
        <v>743</v>
      </c>
    </row>
    <row r="146" spans="1:6" ht="31.8" customHeight="1" x14ac:dyDescent="0.25">
      <c r="A146" s="171"/>
      <c r="B146" s="197" t="s">
        <v>506</v>
      </c>
      <c r="C146" s="198"/>
      <c r="D146" s="198"/>
      <c r="E146" s="198"/>
      <c r="F146" s="199"/>
    </row>
    <row r="147" spans="1:6" ht="96.6" x14ac:dyDescent="0.25">
      <c r="A147" s="171">
        <v>83</v>
      </c>
      <c r="B147" s="183" t="s">
        <v>507</v>
      </c>
      <c r="C147" s="183" t="s">
        <v>460</v>
      </c>
      <c r="D147" s="183" t="s">
        <v>745</v>
      </c>
      <c r="E147" s="183" t="s">
        <v>371</v>
      </c>
      <c r="F147" s="183" t="s">
        <v>798</v>
      </c>
    </row>
    <row r="148" spans="1:6" ht="69" x14ac:dyDescent="0.25">
      <c r="A148" s="171">
        <v>84</v>
      </c>
      <c r="B148" s="183" t="s">
        <v>553</v>
      </c>
      <c r="C148" s="183" t="s">
        <v>460</v>
      </c>
      <c r="D148" s="183" t="s">
        <v>554</v>
      </c>
      <c r="E148" s="183"/>
      <c r="F148" s="183" t="s">
        <v>798</v>
      </c>
    </row>
    <row r="149" spans="1:6" ht="69" x14ac:dyDescent="0.25">
      <c r="A149" s="171">
        <v>85</v>
      </c>
      <c r="B149" s="183" t="s">
        <v>508</v>
      </c>
      <c r="C149" s="183" t="s">
        <v>538</v>
      </c>
      <c r="D149" s="183" t="s">
        <v>746</v>
      </c>
      <c r="E149" s="183"/>
      <c r="F149" s="183" t="s">
        <v>798</v>
      </c>
    </row>
    <row r="150" spans="1:6" ht="69" x14ac:dyDescent="0.25">
      <c r="A150" s="171">
        <v>86</v>
      </c>
      <c r="B150" s="183" t="s">
        <v>651</v>
      </c>
      <c r="C150" s="183" t="s">
        <v>460</v>
      </c>
      <c r="D150" s="183" t="s">
        <v>682</v>
      </c>
      <c r="E150" s="183"/>
      <c r="F150" s="183" t="s">
        <v>798</v>
      </c>
    </row>
    <row r="151" spans="1:6" ht="69" x14ac:dyDescent="0.25">
      <c r="A151" s="171">
        <v>87</v>
      </c>
      <c r="B151" s="183" t="s">
        <v>555</v>
      </c>
      <c r="C151" s="183" t="s">
        <v>460</v>
      </c>
      <c r="D151" s="183" t="s">
        <v>786</v>
      </c>
      <c r="E151" s="183"/>
      <c r="F151" s="183" t="s">
        <v>798</v>
      </c>
    </row>
    <row r="152" spans="1:6" ht="28.2" customHeight="1" x14ac:dyDescent="0.25">
      <c r="A152" s="171"/>
      <c r="B152" s="197" t="s">
        <v>376</v>
      </c>
      <c r="C152" s="198"/>
      <c r="D152" s="198"/>
      <c r="E152" s="198"/>
      <c r="F152" s="199"/>
    </row>
    <row r="153" spans="1:6" ht="90.6" customHeight="1" x14ac:dyDescent="0.25">
      <c r="A153" s="171">
        <v>88</v>
      </c>
      <c r="B153" s="183" t="s">
        <v>376</v>
      </c>
      <c r="C153" s="183" t="s">
        <v>460</v>
      </c>
      <c r="D153" s="183" t="s">
        <v>647</v>
      </c>
      <c r="E153" s="183" t="s">
        <v>509</v>
      </c>
      <c r="F153" s="183" t="s">
        <v>798</v>
      </c>
    </row>
    <row r="154" spans="1:6" ht="69" x14ac:dyDescent="0.25">
      <c r="A154" s="171">
        <v>89</v>
      </c>
      <c r="B154" s="183" t="s">
        <v>556</v>
      </c>
      <c r="C154" s="183" t="s">
        <v>460</v>
      </c>
      <c r="D154" s="183" t="s">
        <v>557</v>
      </c>
      <c r="E154" s="183"/>
      <c r="F154" s="183" t="s">
        <v>798</v>
      </c>
    </row>
    <row r="155" spans="1:6" ht="30" customHeight="1" x14ac:dyDescent="0.25">
      <c r="A155" s="171"/>
      <c r="B155" s="197" t="s">
        <v>511</v>
      </c>
      <c r="C155" s="198"/>
      <c r="D155" s="198"/>
      <c r="E155" s="198"/>
      <c r="F155" s="199"/>
    </row>
    <row r="156" spans="1:6" ht="71.400000000000006" customHeight="1" x14ac:dyDescent="0.25">
      <c r="A156" s="171">
        <v>90</v>
      </c>
      <c r="B156" s="183" t="s">
        <v>558</v>
      </c>
      <c r="C156" s="183" t="s">
        <v>460</v>
      </c>
      <c r="D156" s="183" t="s">
        <v>787</v>
      </c>
      <c r="E156" s="175"/>
      <c r="F156" s="183" t="s">
        <v>747</v>
      </c>
    </row>
    <row r="157" spans="1:6" ht="41.4" x14ac:dyDescent="0.25">
      <c r="A157" s="171">
        <v>91</v>
      </c>
      <c r="B157" s="183" t="s">
        <v>510</v>
      </c>
      <c r="C157" s="183" t="s">
        <v>460</v>
      </c>
      <c r="D157" s="183" t="s">
        <v>559</v>
      </c>
      <c r="E157" s="183"/>
      <c r="F157" s="183" t="s">
        <v>747</v>
      </c>
    </row>
    <row r="158" spans="1:6" ht="96.6" x14ac:dyDescent="0.25">
      <c r="A158" s="171">
        <v>92</v>
      </c>
      <c r="B158" s="183" t="s">
        <v>560</v>
      </c>
      <c r="C158" s="183" t="s">
        <v>460</v>
      </c>
      <c r="D158" s="183" t="s">
        <v>749</v>
      </c>
      <c r="E158" s="183" t="s">
        <v>561</v>
      </c>
      <c r="F158" s="183" t="s">
        <v>748</v>
      </c>
    </row>
    <row r="159" spans="1:6" ht="41.4" x14ac:dyDescent="0.25">
      <c r="A159" s="171">
        <v>93</v>
      </c>
      <c r="B159" s="183" t="s">
        <v>562</v>
      </c>
      <c r="C159" s="183" t="s">
        <v>460</v>
      </c>
      <c r="D159" s="183" t="s">
        <v>683</v>
      </c>
      <c r="E159" s="183"/>
      <c r="F159" s="183" t="s">
        <v>747</v>
      </c>
    </row>
    <row r="160" spans="1:6" ht="27.6" customHeight="1" x14ac:dyDescent="0.25">
      <c r="A160" s="171"/>
      <c r="B160" s="194" t="s">
        <v>407</v>
      </c>
      <c r="C160" s="195"/>
      <c r="D160" s="195"/>
      <c r="E160" s="195"/>
      <c r="F160" s="196"/>
    </row>
    <row r="161" spans="1:6" ht="27.6" customHeight="1" x14ac:dyDescent="0.25">
      <c r="A161" s="171"/>
      <c r="B161" s="194" t="s">
        <v>408</v>
      </c>
      <c r="C161" s="195"/>
      <c r="D161" s="195"/>
      <c r="E161" s="195"/>
      <c r="F161" s="196"/>
    </row>
    <row r="162" spans="1:6" ht="33" customHeight="1" x14ac:dyDescent="0.25">
      <c r="A162" s="171"/>
      <c r="B162" s="197" t="s">
        <v>513</v>
      </c>
      <c r="C162" s="198"/>
      <c r="D162" s="198"/>
      <c r="E162" s="198"/>
      <c r="F162" s="199"/>
    </row>
    <row r="163" spans="1:6" ht="119.4" customHeight="1" x14ac:dyDescent="0.25">
      <c r="A163" s="171">
        <v>94</v>
      </c>
      <c r="B163" s="183" t="s">
        <v>512</v>
      </c>
      <c r="C163" s="183" t="s">
        <v>460</v>
      </c>
      <c r="D163" s="183" t="s">
        <v>750</v>
      </c>
      <c r="E163" s="183" t="s">
        <v>537</v>
      </c>
      <c r="F163" s="183" t="s">
        <v>751</v>
      </c>
    </row>
    <row r="164" spans="1:6" ht="203.4" customHeight="1" x14ac:dyDescent="0.25">
      <c r="A164" s="171">
        <v>95</v>
      </c>
      <c r="B164" s="183" t="s">
        <v>514</v>
      </c>
      <c r="C164" s="183" t="s">
        <v>460</v>
      </c>
      <c r="D164" s="183" t="s">
        <v>536</v>
      </c>
      <c r="E164" s="183" t="s">
        <v>537</v>
      </c>
      <c r="F164" s="183" t="s">
        <v>751</v>
      </c>
    </row>
    <row r="165" spans="1:6" ht="27.6" customHeight="1" x14ac:dyDescent="0.25">
      <c r="A165" s="171"/>
      <c r="B165" s="197" t="s">
        <v>415</v>
      </c>
      <c r="C165" s="198"/>
      <c r="D165" s="198"/>
      <c r="E165" s="198"/>
      <c r="F165" s="199"/>
    </row>
    <row r="166" spans="1:6" ht="48.6" customHeight="1" x14ac:dyDescent="0.25">
      <c r="A166" s="171">
        <v>96</v>
      </c>
      <c r="B166" s="183" t="s">
        <v>515</v>
      </c>
      <c r="C166" s="183" t="s">
        <v>460</v>
      </c>
      <c r="D166" s="183" t="s">
        <v>752</v>
      </c>
      <c r="E166" s="183" t="s">
        <v>416</v>
      </c>
      <c r="F166" s="183" t="s">
        <v>751</v>
      </c>
    </row>
    <row r="167" spans="1:6" ht="99.6" customHeight="1" x14ac:dyDescent="0.25">
      <c r="A167" s="171">
        <v>97</v>
      </c>
      <c r="B167" s="183" t="s">
        <v>516</v>
      </c>
      <c r="C167" s="183" t="s">
        <v>792</v>
      </c>
      <c r="D167" s="183" t="s">
        <v>793</v>
      </c>
      <c r="E167" s="183" t="s">
        <v>422</v>
      </c>
      <c r="F167" s="183" t="s">
        <v>751</v>
      </c>
    </row>
    <row r="168" spans="1:6" ht="41.4" customHeight="1" x14ac:dyDescent="0.25">
      <c r="A168" s="171">
        <v>98</v>
      </c>
      <c r="B168" s="183" t="s">
        <v>517</v>
      </c>
      <c r="C168" s="183" t="s">
        <v>525</v>
      </c>
      <c r="D168" s="183" t="s">
        <v>539</v>
      </c>
      <c r="E168" s="183" t="s">
        <v>422</v>
      </c>
      <c r="F168" s="183" t="s">
        <v>751</v>
      </c>
    </row>
    <row r="169" spans="1:6" ht="26.4" customHeight="1" x14ac:dyDescent="0.25">
      <c r="A169" s="171"/>
      <c r="B169" s="197" t="s">
        <v>423</v>
      </c>
      <c r="C169" s="198"/>
      <c r="D169" s="198"/>
      <c r="E169" s="198"/>
      <c r="F169" s="199"/>
    </row>
    <row r="170" spans="1:6" ht="69" x14ac:dyDescent="0.25">
      <c r="A170" s="171">
        <v>99</v>
      </c>
      <c r="B170" s="183" t="s">
        <v>753</v>
      </c>
      <c r="C170" s="183" t="s">
        <v>541</v>
      </c>
      <c r="D170" s="183" t="s">
        <v>540</v>
      </c>
      <c r="E170" s="183" t="s">
        <v>425</v>
      </c>
      <c r="F170" s="183" t="s">
        <v>805</v>
      </c>
    </row>
    <row r="171" spans="1:6" ht="291.60000000000002" customHeight="1" x14ac:dyDescent="0.25">
      <c r="A171" s="171">
        <v>100</v>
      </c>
      <c r="B171" s="183" t="s">
        <v>518</v>
      </c>
      <c r="C171" s="183" t="s">
        <v>460</v>
      </c>
      <c r="D171" s="183" t="s">
        <v>686</v>
      </c>
      <c r="E171" s="183" t="s">
        <v>425</v>
      </c>
      <c r="F171" s="183" t="s">
        <v>754</v>
      </c>
    </row>
    <row r="172" spans="1:6" ht="30.6" customHeight="1" x14ac:dyDescent="0.25">
      <c r="A172" s="171"/>
      <c r="B172" s="197" t="s">
        <v>429</v>
      </c>
      <c r="C172" s="198"/>
      <c r="D172" s="198"/>
      <c r="E172" s="198"/>
      <c r="F172" s="199"/>
    </row>
    <row r="173" spans="1:6" ht="77.400000000000006" customHeight="1" x14ac:dyDescent="0.25">
      <c r="A173" s="171">
        <v>101</v>
      </c>
      <c r="B173" s="183" t="s">
        <v>519</v>
      </c>
      <c r="C173" s="183" t="s">
        <v>530</v>
      </c>
      <c r="D173" s="183" t="s">
        <v>529</v>
      </c>
      <c r="E173" s="183" t="s">
        <v>430</v>
      </c>
      <c r="F173" s="183" t="s">
        <v>703</v>
      </c>
    </row>
    <row r="174" spans="1:6" ht="69" hidden="1" x14ac:dyDescent="0.25">
      <c r="A174" s="171"/>
      <c r="B174" s="183" t="s">
        <v>671</v>
      </c>
      <c r="C174" s="183" t="s">
        <v>460</v>
      </c>
      <c r="D174" s="183" t="s">
        <v>531</v>
      </c>
      <c r="E174" s="183" t="s">
        <v>435</v>
      </c>
      <c r="F174" s="183" t="s">
        <v>535</v>
      </c>
    </row>
    <row r="175" spans="1:6" ht="69" x14ac:dyDescent="0.25">
      <c r="A175" s="171">
        <v>102</v>
      </c>
      <c r="B175" s="183" t="s">
        <v>520</v>
      </c>
      <c r="C175" s="183" t="s">
        <v>525</v>
      </c>
      <c r="D175" s="183" t="s">
        <v>755</v>
      </c>
      <c r="E175" s="183"/>
      <c r="F175" s="183" t="s">
        <v>703</v>
      </c>
    </row>
    <row r="176" spans="1:6" ht="96.6" hidden="1" x14ac:dyDescent="0.25">
      <c r="A176" s="171"/>
      <c r="B176" s="183" t="s">
        <v>672</v>
      </c>
      <c r="C176" s="183" t="s">
        <v>532</v>
      </c>
      <c r="D176" s="183" t="s">
        <v>534</v>
      </c>
      <c r="E176" s="183"/>
      <c r="F176" s="183" t="s">
        <v>535</v>
      </c>
    </row>
    <row r="177" spans="1:6" ht="69" x14ac:dyDescent="0.25">
      <c r="A177" s="171">
        <v>103</v>
      </c>
      <c r="B177" s="183" t="s">
        <v>673</v>
      </c>
      <c r="C177" s="183" t="s">
        <v>532</v>
      </c>
      <c r="D177" s="183" t="s">
        <v>533</v>
      </c>
      <c r="E177" s="183" t="s">
        <v>432</v>
      </c>
      <c r="F177" s="183" t="s">
        <v>703</v>
      </c>
    </row>
    <row r="178" spans="1:6" ht="25.8" customHeight="1" x14ac:dyDescent="0.25">
      <c r="A178" s="171"/>
      <c r="B178" s="197" t="s">
        <v>436</v>
      </c>
      <c r="C178" s="198"/>
      <c r="D178" s="198"/>
      <c r="E178" s="198"/>
      <c r="F178" s="199"/>
    </row>
    <row r="179" spans="1:6" ht="69" customHeight="1" x14ac:dyDescent="0.25">
      <c r="A179" s="171">
        <v>104</v>
      </c>
      <c r="B179" s="183" t="s">
        <v>521</v>
      </c>
      <c r="C179" s="183" t="s">
        <v>522</v>
      </c>
      <c r="D179" s="183" t="s">
        <v>756</v>
      </c>
      <c r="E179" s="183" t="s">
        <v>528</v>
      </c>
      <c r="F179" s="183" t="s">
        <v>805</v>
      </c>
    </row>
    <row r="180" spans="1:6" ht="67.8" customHeight="1" x14ac:dyDescent="0.25">
      <c r="A180" s="171">
        <v>105</v>
      </c>
      <c r="B180" s="183" t="s">
        <v>523</v>
      </c>
      <c r="C180" s="183" t="s">
        <v>525</v>
      </c>
      <c r="D180" s="183" t="s">
        <v>524</v>
      </c>
      <c r="E180" s="183" t="s">
        <v>528</v>
      </c>
      <c r="F180" s="183" t="s">
        <v>805</v>
      </c>
    </row>
    <row r="181" spans="1:6" ht="66.599999999999994" customHeight="1" x14ac:dyDescent="0.25">
      <c r="A181" s="171">
        <v>106</v>
      </c>
      <c r="B181" s="183" t="s">
        <v>674</v>
      </c>
      <c r="C181" s="183" t="s">
        <v>525</v>
      </c>
      <c r="D181" s="183" t="s">
        <v>675</v>
      </c>
      <c r="E181" s="183" t="s">
        <v>528</v>
      </c>
      <c r="F181" s="183" t="s">
        <v>805</v>
      </c>
    </row>
    <row r="182" spans="1:6" ht="69" customHeight="1" x14ac:dyDescent="0.25">
      <c r="A182" s="171">
        <v>107</v>
      </c>
      <c r="B182" s="183" t="s">
        <v>526</v>
      </c>
      <c r="C182" s="183" t="s">
        <v>522</v>
      </c>
      <c r="D182" s="183" t="s">
        <v>527</v>
      </c>
      <c r="E182" s="183" t="s">
        <v>528</v>
      </c>
      <c r="F182" s="183" t="s">
        <v>805</v>
      </c>
    </row>
  </sheetData>
  <mergeCells count="49">
    <mergeCell ref="B4:F4"/>
    <mergeCell ref="B162:F162"/>
    <mergeCell ref="B165:F165"/>
    <mergeCell ref="B169:F169"/>
    <mergeCell ref="B178:F178"/>
    <mergeCell ref="B172:F172"/>
    <mergeCell ref="B108:F108"/>
    <mergeCell ref="B109:F109"/>
    <mergeCell ref="B117:F117"/>
    <mergeCell ref="B119:F119"/>
    <mergeCell ref="B120:F120"/>
    <mergeCell ref="B68:F68"/>
    <mergeCell ref="B161:F161"/>
    <mergeCell ref="B135:F135"/>
    <mergeCell ref="B136:F136"/>
    <mergeCell ref="B128:F128"/>
    <mergeCell ref="B105:F105"/>
    <mergeCell ref="B160:F160"/>
    <mergeCell ref="B155:F155"/>
    <mergeCell ref="B124:F124"/>
    <mergeCell ref="B125:F125"/>
    <mergeCell ref="B137:F137"/>
    <mergeCell ref="B143:F143"/>
    <mergeCell ref="B146:F146"/>
    <mergeCell ref="B152:F152"/>
    <mergeCell ref="B102:F102"/>
    <mergeCell ref="B48:F48"/>
    <mergeCell ref="B51:F51"/>
    <mergeCell ref="B46:F46"/>
    <mergeCell ref="B61:F61"/>
    <mergeCell ref="B64:F64"/>
    <mergeCell ref="B92:F92"/>
    <mergeCell ref="B93:F93"/>
    <mergeCell ref="B94:F94"/>
    <mergeCell ref="B95:F95"/>
    <mergeCell ref="B69:F69"/>
    <mergeCell ref="B79:F79"/>
    <mergeCell ref="B83:F83"/>
    <mergeCell ref="B84:F84"/>
    <mergeCell ref="B86:F86"/>
    <mergeCell ref="B45:F45"/>
    <mergeCell ref="B8:F8"/>
    <mergeCell ref="B9:F9"/>
    <mergeCell ref="B10:F10"/>
    <mergeCell ref="B34:F34"/>
    <mergeCell ref="B36:F36"/>
    <mergeCell ref="B39:F39"/>
    <mergeCell ref="B41:F41"/>
    <mergeCell ref="B43:F43"/>
  </mergeCells>
  <pageMargins left="0.70866141732283472" right="0.70866141732283472" top="0.74803149606299213" bottom="0.74803149606299213" header="0.31496062992125984" footer="0.31496062992125984"/>
  <pageSetup paperSize="9" scale="6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482"/>
  <sheetViews>
    <sheetView topLeftCell="A3" zoomScale="80" zoomScaleNormal="80" workbookViewId="0">
      <pane xSplit="8" ySplit="5" topLeftCell="I373" activePane="bottomRight" state="frozen"/>
      <selection activeCell="A3" sqref="A3"/>
      <selection pane="topRight" activeCell="I3" sqref="I3"/>
      <selection pane="bottomLeft" activeCell="A6" sqref="A6"/>
      <selection pane="bottomRight" activeCell="B392" sqref="B392"/>
    </sheetView>
  </sheetViews>
  <sheetFormatPr defaultColWidth="8.88671875" defaultRowHeight="15.6" x14ac:dyDescent="0.25"/>
  <cols>
    <col min="1" max="1" width="6" style="1" customWidth="1"/>
    <col min="2" max="2" width="96.33203125" style="2" customWidth="1"/>
    <col min="3" max="3" width="8.88671875" style="3" customWidth="1"/>
    <col min="4" max="4" width="8.88671875" style="3" hidden="1" customWidth="1"/>
    <col min="5" max="5" width="9.6640625" style="3" hidden="1" customWidth="1"/>
    <col min="6" max="8" width="9.6640625" style="4" hidden="1" customWidth="1"/>
    <col min="9" max="9" width="9.6640625" style="4" customWidth="1"/>
    <col min="10" max="14" width="9.6640625" style="4" hidden="1" customWidth="1"/>
    <col min="15" max="15" width="12.6640625" style="5" hidden="1" customWidth="1"/>
    <col min="16" max="16" width="26.6640625" style="6" customWidth="1"/>
    <col min="17" max="16384" width="8.88671875" style="4"/>
  </cols>
  <sheetData>
    <row r="2" spans="1:16" ht="18" x14ac:dyDescent="0.25">
      <c r="B2" s="207" t="s">
        <v>0</v>
      </c>
      <c r="C2" s="207"/>
      <c r="D2" s="207"/>
      <c r="E2" s="207"/>
      <c r="F2" s="207"/>
      <c r="G2" s="207"/>
      <c r="H2" s="207"/>
      <c r="I2" s="207"/>
      <c r="J2" s="207"/>
      <c r="K2" s="207"/>
      <c r="L2" s="207"/>
      <c r="M2" s="207"/>
      <c r="N2" s="207"/>
    </row>
    <row r="3" spans="1:16" ht="18" x14ac:dyDescent="0.25">
      <c r="B3" s="167"/>
      <c r="C3" s="167"/>
      <c r="D3" s="167"/>
      <c r="E3" s="167"/>
      <c r="F3" s="167"/>
      <c r="G3" s="167"/>
      <c r="H3" s="167"/>
      <c r="I3" s="167"/>
      <c r="J3" s="167"/>
      <c r="K3" s="167"/>
      <c r="L3" s="167"/>
      <c r="M3" s="167"/>
      <c r="N3" s="167"/>
    </row>
    <row r="4" spans="1:16" ht="46.8" customHeight="1" x14ac:dyDescent="0.25">
      <c r="B4" s="207" t="s">
        <v>450</v>
      </c>
      <c r="C4" s="207"/>
      <c r="D4" s="207"/>
      <c r="E4" s="207"/>
      <c r="F4" s="207"/>
      <c r="G4" s="207"/>
      <c r="H4" s="207"/>
      <c r="I4" s="207"/>
      <c r="J4" s="207"/>
      <c r="K4" s="207"/>
      <c r="L4" s="207"/>
      <c r="M4" s="207"/>
      <c r="N4" s="207"/>
      <c r="O4" s="207"/>
      <c r="P4" s="207"/>
    </row>
    <row r="6" spans="1:16" ht="70.8" customHeight="1" x14ac:dyDescent="0.25">
      <c r="A6" s="208" t="s">
        <v>1</v>
      </c>
      <c r="B6" s="210" t="s">
        <v>2</v>
      </c>
      <c r="C6" s="212" t="s">
        <v>3</v>
      </c>
      <c r="D6" s="212" t="s">
        <v>4</v>
      </c>
      <c r="E6" s="212" t="s">
        <v>5</v>
      </c>
      <c r="F6" s="212" t="s">
        <v>6</v>
      </c>
      <c r="G6" s="212" t="s">
        <v>7</v>
      </c>
      <c r="H6" s="214" t="s">
        <v>8</v>
      </c>
      <c r="I6" s="214"/>
      <c r="J6" s="214"/>
      <c r="K6" s="214"/>
      <c r="L6" s="214"/>
      <c r="M6" s="214"/>
      <c r="N6" s="214"/>
      <c r="O6" s="214"/>
      <c r="P6" s="7" t="s">
        <v>9</v>
      </c>
    </row>
    <row r="7" spans="1:16" s="10" customFormat="1" ht="26.4" x14ac:dyDescent="0.3">
      <c r="A7" s="209"/>
      <c r="B7" s="211"/>
      <c r="C7" s="213"/>
      <c r="D7" s="212"/>
      <c r="E7" s="212"/>
      <c r="F7" s="212"/>
      <c r="G7" s="211"/>
      <c r="H7" s="169" t="s">
        <v>10</v>
      </c>
      <c r="I7" s="169" t="s">
        <v>11</v>
      </c>
      <c r="J7" s="169" t="s">
        <v>12</v>
      </c>
      <c r="K7" s="169" t="s">
        <v>13</v>
      </c>
      <c r="L7" s="169" t="s">
        <v>14</v>
      </c>
      <c r="M7" s="169" t="s">
        <v>15</v>
      </c>
      <c r="N7" s="169" t="s">
        <v>16</v>
      </c>
      <c r="O7" s="8" t="s">
        <v>17</v>
      </c>
      <c r="P7" s="9"/>
    </row>
    <row r="8" spans="1:16" s="10" customFormat="1" ht="13.2" x14ac:dyDescent="0.3">
      <c r="A8" s="11"/>
      <c r="B8" s="12"/>
      <c r="C8" s="12"/>
      <c r="D8" s="12"/>
      <c r="E8" s="12"/>
      <c r="F8" s="12"/>
      <c r="G8" s="12"/>
      <c r="H8" s="12"/>
      <c r="I8" s="12"/>
      <c r="J8" s="12">
        <v>7</v>
      </c>
      <c r="K8" s="12">
        <v>8</v>
      </c>
      <c r="L8" s="12">
        <v>9</v>
      </c>
      <c r="M8" s="12">
        <v>10</v>
      </c>
      <c r="N8" s="12">
        <v>11</v>
      </c>
      <c r="O8" s="8"/>
      <c r="P8" s="9"/>
    </row>
    <row r="9" spans="1:16" x14ac:dyDescent="0.25">
      <c r="A9" s="13"/>
      <c r="B9" s="204" t="s">
        <v>18</v>
      </c>
      <c r="C9" s="204"/>
      <c r="D9" s="204"/>
      <c r="E9" s="204"/>
      <c r="F9" s="204"/>
      <c r="G9" s="204"/>
      <c r="H9" s="204"/>
      <c r="I9" s="204"/>
      <c r="J9" s="204"/>
      <c r="K9" s="204"/>
      <c r="L9" s="204"/>
      <c r="M9" s="204"/>
      <c r="N9" s="204"/>
      <c r="O9" s="204"/>
      <c r="P9" s="9"/>
    </row>
    <row r="10" spans="1:16" x14ac:dyDescent="0.25">
      <c r="A10" s="13"/>
      <c r="B10" s="204" t="s">
        <v>19</v>
      </c>
      <c r="C10" s="204"/>
      <c r="D10" s="204"/>
      <c r="E10" s="204"/>
      <c r="F10" s="204"/>
      <c r="G10" s="204"/>
      <c r="H10" s="204"/>
      <c r="I10" s="204"/>
      <c r="J10" s="204"/>
      <c r="K10" s="204"/>
      <c r="L10" s="204"/>
      <c r="M10" s="204"/>
      <c r="N10" s="204"/>
      <c r="O10" s="204"/>
      <c r="P10" s="9"/>
    </row>
    <row r="11" spans="1:16" ht="26.4" x14ac:dyDescent="0.25">
      <c r="A11" s="13"/>
      <c r="B11" s="150" t="s">
        <v>20</v>
      </c>
      <c r="C11" s="169"/>
      <c r="D11" s="169"/>
      <c r="E11" s="169"/>
      <c r="F11" s="15"/>
      <c r="G11" s="15"/>
      <c r="H11" s="15"/>
      <c r="I11" s="15"/>
      <c r="J11" s="15"/>
      <c r="K11" s="15"/>
      <c r="L11" s="15"/>
      <c r="M11" s="15"/>
      <c r="N11" s="15"/>
      <c r="O11" s="16"/>
      <c r="P11" s="9" t="s">
        <v>21</v>
      </c>
    </row>
    <row r="12" spans="1:16" ht="26.4" x14ac:dyDescent="0.25">
      <c r="A12" s="17">
        <v>1</v>
      </c>
      <c r="B12" s="18" t="s">
        <v>22</v>
      </c>
      <c r="C12" s="19" t="s">
        <v>23</v>
      </c>
      <c r="D12" s="20">
        <v>16177.9</v>
      </c>
      <c r="E12" s="20">
        <v>18446.88</v>
      </c>
      <c r="F12" s="21">
        <v>29077.5</v>
      </c>
      <c r="G12" s="21">
        <v>40794.86</v>
      </c>
      <c r="H12" s="21">
        <v>33294.239999999998</v>
      </c>
      <c r="I12" s="21">
        <f>H12*1.1</f>
        <v>36623.664000000004</v>
      </c>
      <c r="J12" s="21">
        <f>I12*1.09</f>
        <v>39919.793760000008</v>
      </c>
      <c r="K12" s="21">
        <f>J12*1.1</f>
        <v>43911.773136000011</v>
      </c>
      <c r="L12" s="21">
        <f>K12*1.09</f>
        <v>47863.832718240017</v>
      </c>
      <c r="M12" s="21">
        <f>L12*1.05</f>
        <v>50257.024354152018</v>
      </c>
      <c r="N12" s="21">
        <f>M12*1.05</f>
        <v>52769.875571859622</v>
      </c>
      <c r="O12" s="21">
        <f>N12/H12*100</f>
        <v>158.49551025000008</v>
      </c>
      <c r="P12" s="9" t="s">
        <v>21</v>
      </c>
    </row>
    <row r="13" spans="1:16" hidden="1" x14ac:dyDescent="0.25">
      <c r="A13" s="13"/>
      <c r="B13" s="22" t="s">
        <v>24</v>
      </c>
      <c r="C13" s="23"/>
      <c r="D13" s="23"/>
      <c r="E13" s="24">
        <f>E12/D12*100</f>
        <v>114.02518250205529</v>
      </c>
      <c r="F13" s="25">
        <f>F12/E12*100</f>
        <v>157.62828185579349</v>
      </c>
      <c r="G13" s="25">
        <f>G12/F12*100</f>
        <v>140.2969993981601</v>
      </c>
      <c r="H13" s="25">
        <f>H12/G12*100</f>
        <v>81.613811151699011</v>
      </c>
      <c r="I13" s="25">
        <f>I12/H12*100</f>
        <v>110.00000000000001</v>
      </c>
      <c r="J13" s="25"/>
      <c r="K13" s="25"/>
      <c r="L13" s="25"/>
      <c r="M13" s="25"/>
      <c r="N13" s="25"/>
      <c r="O13" s="25"/>
      <c r="P13" s="9"/>
    </row>
    <row r="14" spans="1:16" ht="31.2" x14ac:dyDescent="0.25">
      <c r="A14" s="17">
        <v>2</v>
      </c>
      <c r="B14" s="18" t="s">
        <v>25</v>
      </c>
      <c r="C14" s="19" t="s">
        <v>26</v>
      </c>
      <c r="D14" s="19"/>
      <c r="E14" s="21">
        <v>398055.1</v>
      </c>
      <c r="F14" s="21">
        <v>713066.4</v>
      </c>
      <c r="G14" s="21">
        <v>880251.1</v>
      </c>
      <c r="H14" s="21">
        <f t="shared" ref="H14:N14" si="0">((H12-H15)*1000000)/H340</f>
        <v>726176.1559582646</v>
      </c>
      <c r="I14" s="21">
        <f t="shared" si="0"/>
        <v>807118.70368315955</v>
      </c>
      <c r="J14" s="21">
        <f t="shared" si="0"/>
        <v>888873.09293686564</v>
      </c>
      <c r="K14" s="21">
        <f t="shared" si="0"/>
        <v>982963.54735646246</v>
      </c>
      <c r="L14" s="21">
        <f t="shared" si="0"/>
        <v>1077061.2363901704</v>
      </c>
      <c r="M14" s="21">
        <f t="shared" si="0"/>
        <v>1136600.6463521116</v>
      </c>
      <c r="N14" s="21">
        <f t="shared" si="0"/>
        <v>1199434.2629037588</v>
      </c>
      <c r="O14" s="21">
        <f>N14/F14*100</f>
        <v>168.20793447899928</v>
      </c>
      <c r="P14" s="26" t="s">
        <v>21</v>
      </c>
    </row>
    <row r="15" spans="1:16" hidden="1" x14ac:dyDescent="0.25">
      <c r="A15" s="13"/>
      <c r="B15" s="27" t="s">
        <v>27</v>
      </c>
      <c r="C15" s="28" t="s">
        <v>23</v>
      </c>
      <c r="D15" s="28">
        <v>67.599999999999994</v>
      </c>
      <c r="E15" s="28">
        <v>51.9</v>
      </c>
      <c r="F15" s="29">
        <v>165.3</v>
      </c>
      <c r="G15" s="29">
        <v>304.84100000000001</v>
      </c>
      <c r="H15" s="29">
        <f>(G15+F15)/2</f>
        <v>235.07050000000001</v>
      </c>
      <c r="I15" s="29">
        <f t="shared" ref="I15:N15" si="1">H15*1.05</f>
        <v>246.82402500000003</v>
      </c>
      <c r="J15" s="29">
        <f t="shared" si="1"/>
        <v>259.16522625000005</v>
      </c>
      <c r="K15" s="29">
        <f t="shared" si="1"/>
        <v>272.12348756250009</v>
      </c>
      <c r="L15" s="29">
        <f t="shared" si="1"/>
        <v>285.72966194062508</v>
      </c>
      <c r="M15" s="29">
        <f t="shared" si="1"/>
        <v>300.01614503765637</v>
      </c>
      <c r="N15" s="29">
        <f t="shared" si="1"/>
        <v>315.01695228953918</v>
      </c>
      <c r="O15" s="21">
        <f>N15/F15*100</f>
        <v>190.57286889869278</v>
      </c>
      <c r="P15" s="9"/>
    </row>
    <row r="16" spans="1:16" hidden="1" x14ac:dyDescent="0.25">
      <c r="A16" s="13"/>
      <c r="B16" s="27" t="s">
        <v>28</v>
      </c>
      <c r="C16" s="28"/>
      <c r="D16" s="30"/>
      <c r="E16" s="30">
        <f>E15/D15*100</f>
        <v>76.775147928994087</v>
      </c>
      <c r="F16" s="29">
        <f>F15/E15*100</f>
        <v>318.49710982658962</v>
      </c>
      <c r="G16" s="29">
        <f>G15/F15*100</f>
        <v>184.41681790683603</v>
      </c>
      <c r="H16" s="29"/>
      <c r="I16" s="29"/>
      <c r="J16" s="29"/>
      <c r="K16" s="29"/>
      <c r="L16" s="29"/>
      <c r="M16" s="29"/>
      <c r="N16" s="29"/>
      <c r="O16" s="21">
        <f>N16/F16*100</f>
        <v>0</v>
      </c>
      <c r="P16" s="9"/>
    </row>
    <row r="17" spans="1:16" ht="31.2" x14ac:dyDescent="0.25">
      <c r="A17" s="13">
        <v>3</v>
      </c>
      <c r="B17" s="31" t="s">
        <v>29</v>
      </c>
      <c r="C17" s="169" t="s">
        <v>30</v>
      </c>
      <c r="D17" s="169"/>
      <c r="E17" s="169"/>
      <c r="F17" s="15"/>
      <c r="G17" s="16">
        <f t="shared" ref="G17:N17" si="2">SUM(G18:G42)</f>
        <v>3</v>
      </c>
      <c r="H17" s="16">
        <f t="shared" si="2"/>
        <v>9</v>
      </c>
      <c r="I17" s="16">
        <f t="shared" si="2"/>
        <v>13</v>
      </c>
      <c r="J17" s="16">
        <f t="shared" si="2"/>
        <v>8</v>
      </c>
      <c r="K17" s="16">
        <f t="shared" si="2"/>
        <v>5</v>
      </c>
      <c r="L17" s="16">
        <f t="shared" si="2"/>
        <v>2</v>
      </c>
      <c r="M17" s="16">
        <f t="shared" si="2"/>
        <v>2</v>
      </c>
      <c r="N17" s="16">
        <f t="shared" si="2"/>
        <v>3</v>
      </c>
      <c r="O17" s="21"/>
      <c r="P17" s="9" t="s">
        <v>21</v>
      </c>
    </row>
    <row r="18" spans="1:16" x14ac:dyDescent="0.25">
      <c r="A18" s="13"/>
      <c r="B18" s="32" t="s">
        <v>31</v>
      </c>
      <c r="C18" s="169"/>
      <c r="D18" s="169"/>
      <c r="E18" s="169"/>
      <c r="F18" s="15"/>
      <c r="G18" s="15"/>
      <c r="H18" s="15"/>
      <c r="I18" s="15"/>
      <c r="J18" s="15"/>
      <c r="K18" s="15"/>
      <c r="L18" s="15"/>
      <c r="M18" s="15"/>
      <c r="N18" s="15"/>
      <c r="O18" s="16"/>
      <c r="P18" s="9"/>
    </row>
    <row r="19" spans="1:16" hidden="1" x14ac:dyDescent="0.25">
      <c r="A19" s="33"/>
      <c r="B19" s="34" t="s">
        <v>32</v>
      </c>
      <c r="C19" s="35"/>
      <c r="D19" s="35"/>
      <c r="E19" s="35"/>
      <c r="F19" s="36"/>
      <c r="G19" s="37"/>
      <c r="H19" s="37">
        <v>1</v>
      </c>
      <c r="I19" s="36"/>
      <c r="J19" s="36"/>
      <c r="K19" s="36"/>
      <c r="L19" s="36"/>
      <c r="M19" s="36"/>
      <c r="N19" s="36"/>
      <c r="O19" s="36"/>
      <c r="P19" s="38"/>
    </row>
    <row r="20" spans="1:16" hidden="1" x14ac:dyDescent="0.25">
      <c r="A20" s="33"/>
      <c r="B20" s="34" t="s">
        <v>33</v>
      </c>
      <c r="C20" s="35"/>
      <c r="D20" s="35"/>
      <c r="E20" s="35"/>
      <c r="F20" s="36"/>
      <c r="G20" s="37">
        <v>1</v>
      </c>
      <c r="H20" s="36"/>
      <c r="I20" s="36"/>
      <c r="J20" s="36"/>
      <c r="K20" s="36"/>
      <c r="L20" s="36"/>
      <c r="M20" s="36"/>
      <c r="N20" s="36"/>
      <c r="O20" s="36"/>
      <c r="P20" s="38"/>
    </row>
    <row r="21" spans="1:16" hidden="1" x14ac:dyDescent="0.25">
      <c r="A21" s="13"/>
      <c r="B21" s="39" t="s">
        <v>34</v>
      </c>
      <c r="C21" s="169"/>
      <c r="D21" s="169"/>
      <c r="E21" s="169"/>
      <c r="F21" s="15"/>
      <c r="G21" s="37">
        <v>1</v>
      </c>
      <c r="H21" s="15"/>
      <c r="I21" s="15"/>
      <c r="J21" s="15"/>
      <c r="K21" s="15"/>
      <c r="L21" s="15"/>
      <c r="M21" s="15"/>
      <c r="N21" s="15"/>
      <c r="O21" s="16"/>
      <c r="P21" s="9"/>
    </row>
    <row r="22" spans="1:16" hidden="1" x14ac:dyDescent="0.25">
      <c r="A22" s="13"/>
      <c r="B22" s="39" t="s">
        <v>35</v>
      </c>
      <c r="C22" s="169"/>
      <c r="D22" s="169"/>
      <c r="E22" s="169"/>
      <c r="F22" s="15"/>
      <c r="G22" s="37">
        <v>1</v>
      </c>
      <c r="H22" s="15"/>
      <c r="I22" s="15"/>
      <c r="J22" s="15"/>
      <c r="K22" s="15"/>
      <c r="L22" s="15"/>
      <c r="M22" s="15"/>
      <c r="N22" s="15"/>
      <c r="O22" s="16"/>
      <c r="P22" s="9"/>
    </row>
    <row r="23" spans="1:16" x14ac:dyDescent="0.25">
      <c r="A23" s="33"/>
      <c r="B23" s="34" t="s">
        <v>36</v>
      </c>
      <c r="C23" s="40"/>
      <c r="D23" s="40"/>
      <c r="E23" s="40"/>
      <c r="F23" s="41"/>
      <c r="G23" s="41"/>
      <c r="H23" s="41"/>
      <c r="I23" s="41">
        <v>1</v>
      </c>
      <c r="J23" s="41"/>
      <c r="K23" s="41"/>
      <c r="L23" s="41"/>
      <c r="M23" s="41"/>
      <c r="N23" s="41"/>
      <c r="O23" s="41"/>
      <c r="P23" s="38"/>
    </row>
    <row r="24" spans="1:16" x14ac:dyDescent="0.25">
      <c r="A24" s="33"/>
      <c r="B24" s="34" t="s">
        <v>37</v>
      </c>
      <c r="C24" s="40"/>
      <c r="D24" s="40"/>
      <c r="E24" s="40"/>
      <c r="F24" s="41"/>
      <c r="G24" s="41"/>
      <c r="H24" s="41"/>
      <c r="I24" s="41">
        <v>1</v>
      </c>
      <c r="J24" s="41"/>
      <c r="K24" s="41"/>
      <c r="L24" s="41"/>
      <c r="M24" s="41"/>
      <c r="N24" s="41"/>
      <c r="O24" s="41"/>
      <c r="P24" s="38"/>
    </row>
    <row r="25" spans="1:16" x14ac:dyDescent="0.25">
      <c r="A25" s="33"/>
      <c r="B25" s="34" t="s">
        <v>38</v>
      </c>
      <c r="C25" s="40"/>
      <c r="D25" s="40"/>
      <c r="E25" s="40"/>
      <c r="F25" s="41"/>
      <c r="G25" s="41"/>
      <c r="H25" s="41"/>
      <c r="I25" s="41">
        <v>1</v>
      </c>
      <c r="J25" s="41"/>
      <c r="K25" s="41"/>
      <c r="L25" s="41"/>
      <c r="M25" s="41"/>
      <c r="N25" s="41"/>
      <c r="O25" s="41"/>
      <c r="P25" s="38"/>
    </row>
    <row r="26" spans="1:16" x14ac:dyDescent="0.25">
      <c r="A26" s="33"/>
      <c r="B26" s="34" t="s">
        <v>39</v>
      </c>
      <c r="C26" s="40"/>
      <c r="D26" s="40"/>
      <c r="E26" s="40"/>
      <c r="F26" s="41"/>
      <c r="G26" s="41"/>
      <c r="H26" s="41"/>
      <c r="I26" s="41">
        <v>1</v>
      </c>
      <c r="J26" s="41"/>
      <c r="K26" s="41"/>
      <c r="L26" s="41"/>
      <c r="M26" s="41"/>
      <c r="N26" s="41"/>
      <c r="O26" s="41"/>
      <c r="P26" s="38"/>
    </row>
    <row r="27" spans="1:16" s="47" customFormat="1" ht="46.8" hidden="1" x14ac:dyDescent="0.2">
      <c r="A27" s="42"/>
      <c r="B27" s="39" t="s">
        <v>40</v>
      </c>
      <c r="C27" s="43"/>
      <c r="D27" s="43"/>
      <c r="E27" s="43"/>
      <c r="F27" s="44"/>
      <c r="G27" s="44"/>
      <c r="H27" s="44"/>
      <c r="I27" s="45"/>
      <c r="J27" s="44">
        <v>1</v>
      </c>
      <c r="K27" s="44"/>
      <c r="L27" s="44"/>
      <c r="M27" s="44"/>
      <c r="N27" s="44"/>
      <c r="O27" s="45"/>
      <c r="P27" s="46"/>
    </row>
    <row r="28" spans="1:16" s="47" customFormat="1" ht="46.2" customHeight="1" x14ac:dyDescent="0.2">
      <c r="A28" s="42"/>
      <c r="B28" s="39" t="s">
        <v>41</v>
      </c>
      <c r="C28" s="43"/>
      <c r="D28" s="43"/>
      <c r="E28" s="43"/>
      <c r="F28" s="44"/>
      <c r="G28" s="44"/>
      <c r="H28" s="44">
        <v>1</v>
      </c>
      <c r="I28" s="45">
        <v>1</v>
      </c>
      <c r="J28" s="44">
        <v>1</v>
      </c>
      <c r="K28" s="44"/>
      <c r="L28" s="44"/>
      <c r="M28" s="44"/>
      <c r="N28" s="44"/>
      <c r="O28" s="45"/>
      <c r="P28" s="46"/>
    </row>
    <row r="29" spans="1:16" s="47" customFormat="1" ht="47.4" customHeight="1" x14ac:dyDescent="0.2">
      <c r="A29" s="42"/>
      <c r="B29" s="39" t="s">
        <v>42</v>
      </c>
      <c r="C29" s="43"/>
      <c r="D29" s="43"/>
      <c r="E29" s="43"/>
      <c r="F29" s="44"/>
      <c r="G29" s="44"/>
      <c r="H29" s="44">
        <v>1</v>
      </c>
      <c r="I29" s="45">
        <v>1</v>
      </c>
      <c r="J29" s="44">
        <v>1</v>
      </c>
      <c r="K29" s="44"/>
      <c r="L29" s="44"/>
      <c r="M29" s="44"/>
      <c r="N29" s="44"/>
      <c r="O29" s="45"/>
      <c r="P29" s="46"/>
    </row>
    <row r="30" spans="1:16" s="47" customFormat="1" ht="46.8" hidden="1" x14ac:dyDescent="0.2">
      <c r="A30" s="42"/>
      <c r="B30" s="39" t="s">
        <v>43</v>
      </c>
      <c r="C30" s="43"/>
      <c r="D30" s="43"/>
      <c r="E30" s="43"/>
      <c r="F30" s="44"/>
      <c r="G30" s="44"/>
      <c r="H30" s="44">
        <v>1</v>
      </c>
      <c r="I30" s="45"/>
      <c r="J30" s="44"/>
      <c r="K30" s="44"/>
      <c r="L30" s="44"/>
      <c r="M30" s="44"/>
      <c r="N30" s="44"/>
      <c r="O30" s="45"/>
      <c r="P30" s="46"/>
    </row>
    <row r="31" spans="1:16" s="47" customFormat="1" hidden="1" x14ac:dyDescent="0.2">
      <c r="A31" s="42"/>
      <c r="B31" s="39" t="s">
        <v>44</v>
      </c>
      <c r="C31" s="43"/>
      <c r="D31" s="43"/>
      <c r="E31" s="43"/>
      <c r="F31" s="44"/>
      <c r="G31" s="44"/>
      <c r="H31" s="44"/>
      <c r="I31" s="45"/>
      <c r="J31" s="44"/>
      <c r="K31" s="44"/>
      <c r="L31" s="44">
        <v>1</v>
      </c>
      <c r="M31" s="44"/>
      <c r="N31" s="44"/>
      <c r="O31" s="45"/>
      <c r="P31" s="46"/>
    </row>
    <row r="32" spans="1:16" s="47" customFormat="1" hidden="1" x14ac:dyDescent="0.2">
      <c r="A32" s="42"/>
      <c r="B32" s="39" t="s">
        <v>45</v>
      </c>
      <c r="C32" s="43"/>
      <c r="D32" s="43"/>
      <c r="E32" s="43"/>
      <c r="F32" s="44"/>
      <c r="G32" s="44"/>
      <c r="H32" s="44"/>
      <c r="I32" s="45"/>
      <c r="J32" s="44"/>
      <c r="K32" s="44">
        <v>1</v>
      </c>
      <c r="L32" s="44"/>
      <c r="M32" s="44"/>
      <c r="N32" s="44"/>
      <c r="O32" s="45"/>
      <c r="P32" s="46"/>
    </row>
    <row r="33" spans="1:16" s="47" customFormat="1" ht="31.2" hidden="1" x14ac:dyDescent="0.2">
      <c r="A33" s="42"/>
      <c r="B33" s="39" t="s">
        <v>46</v>
      </c>
      <c r="C33" s="43"/>
      <c r="D33" s="43"/>
      <c r="E33" s="43"/>
      <c r="F33" s="44"/>
      <c r="G33" s="44"/>
      <c r="H33" s="44"/>
      <c r="I33" s="45"/>
      <c r="J33" s="44"/>
      <c r="K33" s="44"/>
      <c r="L33" s="44"/>
      <c r="M33" s="44">
        <v>1</v>
      </c>
      <c r="N33" s="44">
        <v>1</v>
      </c>
      <c r="O33" s="45"/>
      <c r="P33" s="46"/>
    </row>
    <row r="34" spans="1:16" s="47" customFormat="1" x14ac:dyDescent="0.2">
      <c r="A34" s="42"/>
      <c r="B34" s="39" t="s">
        <v>47</v>
      </c>
      <c r="C34" s="43"/>
      <c r="D34" s="43"/>
      <c r="E34" s="43"/>
      <c r="F34" s="44"/>
      <c r="G34" s="44"/>
      <c r="H34" s="44">
        <v>1</v>
      </c>
      <c r="I34" s="45">
        <v>1</v>
      </c>
      <c r="J34" s="44"/>
      <c r="K34" s="44"/>
      <c r="L34" s="44"/>
      <c r="M34" s="44"/>
      <c r="N34" s="44">
        <v>1</v>
      </c>
      <c r="O34" s="45"/>
      <c r="P34" s="46"/>
    </row>
    <row r="35" spans="1:16" s="47" customFormat="1" ht="65.400000000000006" customHeight="1" x14ac:dyDescent="0.2">
      <c r="A35" s="42"/>
      <c r="B35" s="39" t="s">
        <v>48</v>
      </c>
      <c r="C35" s="43"/>
      <c r="D35" s="43"/>
      <c r="E35" s="43"/>
      <c r="F35" s="44"/>
      <c r="G35" s="44"/>
      <c r="H35" s="44">
        <v>1</v>
      </c>
      <c r="I35" s="45">
        <v>1</v>
      </c>
      <c r="J35" s="44">
        <v>1</v>
      </c>
      <c r="K35" s="44">
        <v>1</v>
      </c>
      <c r="L35" s="44"/>
      <c r="M35" s="44"/>
      <c r="N35" s="44"/>
      <c r="O35" s="45"/>
      <c r="P35" s="46"/>
    </row>
    <row r="36" spans="1:16" s="47" customFormat="1" x14ac:dyDescent="0.2">
      <c r="A36" s="42"/>
      <c r="B36" s="39" t="s">
        <v>49</v>
      </c>
      <c r="C36" s="43"/>
      <c r="D36" s="43"/>
      <c r="E36" s="43"/>
      <c r="F36" s="44"/>
      <c r="G36" s="44"/>
      <c r="H36" s="44">
        <v>1</v>
      </c>
      <c r="I36" s="45">
        <v>1</v>
      </c>
      <c r="J36" s="44"/>
      <c r="K36" s="44"/>
      <c r="L36" s="44"/>
      <c r="M36" s="44"/>
      <c r="N36" s="44"/>
      <c r="O36" s="45"/>
      <c r="P36" s="46"/>
    </row>
    <row r="37" spans="1:16" s="47" customFormat="1" ht="31.2" x14ac:dyDescent="0.2">
      <c r="A37" s="42"/>
      <c r="B37" s="39" t="s">
        <v>50</v>
      </c>
      <c r="C37" s="43"/>
      <c r="D37" s="43"/>
      <c r="E37" s="43"/>
      <c r="F37" s="44"/>
      <c r="G37" s="44"/>
      <c r="H37" s="44"/>
      <c r="I37" s="45">
        <v>1</v>
      </c>
      <c r="J37" s="44">
        <v>1</v>
      </c>
      <c r="K37" s="44">
        <v>1</v>
      </c>
      <c r="L37" s="44"/>
      <c r="M37" s="44"/>
      <c r="N37" s="44"/>
      <c r="O37" s="45"/>
      <c r="P37" s="46"/>
    </row>
    <row r="38" spans="1:16" s="47" customFormat="1" x14ac:dyDescent="0.2">
      <c r="A38" s="42"/>
      <c r="B38" s="39" t="s">
        <v>51</v>
      </c>
      <c r="C38" s="43"/>
      <c r="D38" s="43"/>
      <c r="E38" s="43"/>
      <c r="F38" s="44"/>
      <c r="G38" s="44"/>
      <c r="H38" s="44">
        <v>1</v>
      </c>
      <c r="I38" s="45">
        <v>1</v>
      </c>
      <c r="J38" s="44">
        <v>1</v>
      </c>
      <c r="K38" s="44">
        <v>1</v>
      </c>
      <c r="L38" s="44"/>
      <c r="M38" s="44"/>
      <c r="N38" s="44"/>
      <c r="O38" s="45"/>
      <c r="P38" s="46"/>
    </row>
    <row r="39" spans="1:16" s="47" customFormat="1" x14ac:dyDescent="0.2">
      <c r="A39" s="42"/>
      <c r="B39" s="39" t="s">
        <v>52</v>
      </c>
      <c r="C39" s="43"/>
      <c r="D39" s="43"/>
      <c r="E39" s="43"/>
      <c r="F39" s="44"/>
      <c r="G39" s="44"/>
      <c r="H39" s="44"/>
      <c r="I39" s="45">
        <v>1</v>
      </c>
      <c r="J39" s="44">
        <v>1</v>
      </c>
      <c r="K39" s="44">
        <v>1</v>
      </c>
      <c r="L39" s="44"/>
      <c r="M39" s="44"/>
      <c r="N39" s="44"/>
      <c r="O39" s="45"/>
      <c r="P39" s="46"/>
    </row>
    <row r="40" spans="1:16" s="47" customFormat="1" ht="31.2" hidden="1" x14ac:dyDescent="0.2">
      <c r="A40" s="42"/>
      <c r="B40" s="39" t="s">
        <v>53</v>
      </c>
      <c r="C40" s="43"/>
      <c r="D40" s="43"/>
      <c r="E40" s="43"/>
      <c r="F40" s="44"/>
      <c r="G40" s="44"/>
      <c r="H40" s="44"/>
      <c r="I40" s="45"/>
      <c r="J40" s="44"/>
      <c r="K40" s="44"/>
      <c r="L40" s="44">
        <v>1</v>
      </c>
      <c r="M40" s="44">
        <v>1</v>
      </c>
      <c r="N40" s="44">
        <v>1</v>
      </c>
      <c r="O40" s="45"/>
      <c r="P40" s="46"/>
    </row>
    <row r="41" spans="1:16" s="47" customFormat="1" hidden="1" x14ac:dyDescent="0.2">
      <c r="A41" s="42"/>
      <c r="B41" s="39" t="s">
        <v>54</v>
      </c>
      <c r="C41" s="43"/>
      <c r="D41" s="43"/>
      <c r="E41" s="43"/>
      <c r="F41" s="44"/>
      <c r="G41" s="44"/>
      <c r="H41" s="44"/>
      <c r="I41" s="45"/>
      <c r="J41" s="44">
        <v>1</v>
      </c>
      <c r="K41" s="44"/>
      <c r="L41" s="44"/>
      <c r="M41" s="44"/>
      <c r="N41" s="44"/>
      <c r="O41" s="45"/>
      <c r="P41" s="46"/>
    </row>
    <row r="42" spans="1:16" s="47" customFormat="1" ht="31.2" x14ac:dyDescent="0.2">
      <c r="A42" s="42"/>
      <c r="B42" s="39" t="s">
        <v>55</v>
      </c>
      <c r="C42" s="43"/>
      <c r="D42" s="43"/>
      <c r="E42" s="43"/>
      <c r="F42" s="44"/>
      <c r="G42" s="44"/>
      <c r="H42" s="44">
        <v>1</v>
      </c>
      <c r="I42" s="45">
        <v>1</v>
      </c>
      <c r="J42" s="44"/>
      <c r="K42" s="44"/>
      <c r="L42" s="44"/>
      <c r="M42" s="44"/>
      <c r="N42" s="44"/>
      <c r="O42" s="45"/>
      <c r="P42" s="46"/>
    </row>
    <row r="43" spans="1:16" ht="31.2" x14ac:dyDescent="0.25">
      <c r="A43" s="13">
        <v>4</v>
      </c>
      <c r="B43" s="31" t="s">
        <v>56</v>
      </c>
      <c r="C43" s="169" t="s">
        <v>57</v>
      </c>
      <c r="D43" s="169"/>
      <c r="E43" s="169"/>
      <c r="F43" s="15"/>
      <c r="G43" s="16">
        <f t="shared" ref="G43:N43" si="3">G44/G17*100</f>
        <v>33.333333333333329</v>
      </c>
      <c r="H43" s="16">
        <f t="shared" si="3"/>
        <v>22.222222222222221</v>
      </c>
      <c r="I43" s="16">
        <f t="shared" si="3"/>
        <v>23.076923076923077</v>
      </c>
      <c r="J43" s="16">
        <f t="shared" si="3"/>
        <v>37.5</v>
      </c>
      <c r="K43" s="16">
        <f t="shared" si="3"/>
        <v>40</v>
      </c>
      <c r="L43" s="16">
        <f t="shared" si="3"/>
        <v>0</v>
      </c>
      <c r="M43" s="16">
        <f t="shared" si="3"/>
        <v>50</v>
      </c>
      <c r="N43" s="16">
        <f t="shared" si="3"/>
        <v>66.666666666666657</v>
      </c>
      <c r="O43" s="21"/>
      <c r="P43" s="9" t="s">
        <v>21</v>
      </c>
    </row>
    <row r="44" spans="1:16" hidden="1" x14ac:dyDescent="0.25">
      <c r="A44" s="13"/>
      <c r="B44" s="170" t="s">
        <v>58</v>
      </c>
      <c r="C44" s="48"/>
      <c r="D44" s="48"/>
      <c r="E44" s="48"/>
      <c r="F44" s="49"/>
      <c r="G44" s="49">
        <f>SUM(G45:G51)</f>
        <v>1</v>
      </c>
      <c r="H44" s="49">
        <f t="shared" ref="H44:P44" si="4">SUM(H45:H51)</f>
        <v>2</v>
      </c>
      <c r="I44" s="165">
        <f t="shared" si="4"/>
        <v>3</v>
      </c>
      <c r="J44" s="49">
        <f t="shared" si="4"/>
        <v>3</v>
      </c>
      <c r="K44" s="49">
        <f t="shared" si="4"/>
        <v>2</v>
      </c>
      <c r="L44" s="49">
        <f t="shared" si="4"/>
        <v>0</v>
      </c>
      <c r="M44" s="49">
        <f t="shared" si="4"/>
        <v>1</v>
      </c>
      <c r="N44" s="49">
        <f t="shared" si="4"/>
        <v>2</v>
      </c>
      <c r="O44" s="49">
        <f t="shared" si="4"/>
        <v>0</v>
      </c>
      <c r="P44" s="49">
        <f t="shared" si="4"/>
        <v>0</v>
      </c>
    </row>
    <row r="45" spans="1:16" hidden="1" x14ac:dyDescent="0.25">
      <c r="A45" s="13"/>
      <c r="B45" s="39" t="s">
        <v>34</v>
      </c>
      <c r="C45" s="169"/>
      <c r="D45" s="169"/>
      <c r="E45" s="169"/>
      <c r="F45" s="15"/>
      <c r="G45" s="37">
        <v>1</v>
      </c>
      <c r="H45" s="15"/>
      <c r="I45" s="16"/>
      <c r="J45" s="15"/>
      <c r="K45" s="15"/>
      <c r="L45" s="15"/>
      <c r="M45" s="15"/>
      <c r="N45" s="15"/>
      <c r="O45" s="16"/>
      <c r="P45" s="9"/>
    </row>
    <row r="46" spans="1:16" s="47" customFormat="1" ht="31.2" hidden="1" x14ac:dyDescent="0.2">
      <c r="A46" s="42"/>
      <c r="B46" s="39" t="s">
        <v>59</v>
      </c>
      <c r="C46" s="43"/>
      <c r="D46" s="43"/>
      <c r="E46" s="43"/>
      <c r="F46" s="44"/>
      <c r="G46" s="44"/>
      <c r="H46" s="44"/>
      <c r="I46" s="45"/>
      <c r="J46" s="44">
        <v>1</v>
      </c>
      <c r="K46" s="44"/>
      <c r="L46" s="44"/>
      <c r="M46" s="44"/>
      <c r="N46" s="44"/>
      <c r="O46" s="45"/>
      <c r="P46" s="46"/>
    </row>
    <row r="47" spans="1:16" s="47" customFormat="1" ht="31.2" hidden="1" x14ac:dyDescent="0.2">
      <c r="A47" s="42"/>
      <c r="B47" s="39" t="s">
        <v>60</v>
      </c>
      <c r="C47" s="43"/>
      <c r="D47" s="43"/>
      <c r="E47" s="43"/>
      <c r="F47" s="44"/>
      <c r="G47" s="44"/>
      <c r="H47" s="44"/>
      <c r="I47" s="45"/>
      <c r="J47" s="44">
        <v>1</v>
      </c>
      <c r="K47" s="44">
        <v>1</v>
      </c>
      <c r="L47" s="44"/>
      <c r="M47" s="44"/>
      <c r="N47" s="44"/>
      <c r="O47" s="45"/>
      <c r="P47" s="46"/>
    </row>
    <row r="48" spans="1:16" s="47" customFormat="1" ht="31.2" hidden="1" x14ac:dyDescent="0.2">
      <c r="A48" s="42"/>
      <c r="B48" s="39" t="s">
        <v>46</v>
      </c>
      <c r="C48" s="43"/>
      <c r="D48" s="43"/>
      <c r="E48" s="43"/>
      <c r="F48" s="44"/>
      <c r="G48" s="44"/>
      <c r="H48" s="44"/>
      <c r="I48" s="45"/>
      <c r="J48" s="44"/>
      <c r="K48" s="44"/>
      <c r="L48" s="44"/>
      <c r="M48" s="44">
        <v>1</v>
      </c>
      <c r="N48" s="44">
        <v>1</v>
      </c>
      <c r="O48" s="45"/>
      <c r="P48" s="46"/>
    </row>
    <row r="49" spans="1:16" s="47" customFormat="1" hidden="1" x14ac:dyDescent="0.2">
      <c r="A49" s="42"/>
      <c r="B49" s="39" t="s">
        <v>47</v>
      </c>
      <c r="C49" s="43"/>
      <c r="D49" s="43"/>
      <c r="E49" s="43"/>
      <c r="F49" s="44"/>
      <c r="G49" s="44"/>
      <c r="H49" s="44">
        <v>1</v>
      </c>
      <c r="I49" s="45">
        <v>1</v>
      </c>
      <c r="J49" s="44"/>
      <c r="K49" s="44"/>
      <c r="L49" s="44"/>
      <c r="M49" s="44"/>
      <c r="N49" s="44">
        <v>1</v>
      </c>
      <c r="O49" s="45"/>
      <c r="P49" s="46"/>
    </row>
    <row r="50" spans="1:16" s="47" customFormat="1" hidden="1" x14ac:dyDescent="0.2">
      <c r="A50" s="42"/>
      <c r="B50" s="39" t="s">
        <v>49</v>
      </c>
      <c r="C50" s="43"/>
      <c r="D50" s="43"/>
      <c r="E50" s="43"/>
      <c r="F50" s="44"/>
      <c r="G50" s="44"/>
      <c r="H50" s="44">
        <v>1</v>
      </c>
      <c r="I50" s="45">
        <v>1</v>
      </c>
      <c r="J50" s="44"/>
      <c r="K50" s="44"/>
      <c r="L50" s="44"/>
      <c r="M50" s="44"/>
      <c r="N50" s="44"/>
      <c r="O50" s="45"/>
      <c r="P50" s="46"/>
    </row>
    <row r="51" spans="1:16" s="47" customFormat="1" hidden="1" x14ac:dyDescent="0.2">
      <c r="A51" s="42"/>
      <c r="B51" s="39" t="s">
        <v>61</v>
      </c>
      <c r="C51" s="43"/>
      <c r="D51" s="43"/>
      <c r="E51" s="43"/>
      <c r="F51" s="44"/>
      <c r="G51" s="44"/>
      <c r="H51" s="44"/>
      <c r="I51" s="45">
        <v>1</v>
      </c>
      <c r="J51" s="44">
        <v>1</v>
      </c>
      <c r="K51" s="44">
        <v>1</v>
      </c>
      <c r="L51" s="44"/>
      <c r="M51" s="44"/>
      <c r="N51" s="44"/>
      <c r="O51" s="45"/>
      <c r="P51" s="46"/>
    </row>
    <row r="52" spans="1:16" ht="31.2" x14ac:dyDescent="0.25">
      <c r="A52" s="13">
        <v>5</v>
      </c>
      <c r="B52" s="31" t="s">
        <v>62</v>
      </c>
      <c r="C52" s="169" t="s">
        <v>63</v>
      </c>
      <c r="D52" s="169"/>
      <c r="E52" s="169"/>
      <c r="F52" s="15"/>
      <c r="G52" s="16" t="s">
        <v>64</v>
      </c>
      <c r="H52" s="16" t="s">
        <v>64</v>
      </c>
      <c r="I52" s="16" t="s">
        <v>64</v>
      </c>
      <c r="J52" s="16" t="s">
        <v>64</v>
      </c>
      <c r="K52" s="16" t="s">
        <v>64</v>
      </c>
      <c r="L52" s="16" t="s">
        <v>64</v>
      </c>
      <c r="M52" s="16" t="s">
        <v>64</v>
      </c>
      <c r="N52" s="16" t="s">
        <v>64</v>
      </c>
      <c r="O52" s="21"/>
      <c r="P52" s="9" t="s">
        <v>21</v>
      </c>
    </row>
    <row r="53" spans="1:16" s="51" customFormat="1" ht="31.2" x14ac:dyDescent="0.3">
      <c r="A53" s="50">
        <v>6</v>
      </c>
      <c r="B53" s="31" t="s">
        <v>65</v>
      </c>
      <c r="C53" s="169" t="s">
        <v>30</v>
      </c>
      <c r="D53" s="169"/>
      <c r="E53" s="169"/>
      <c r="F53" s="16"/>
      <c r="G53" s="16">
        <v>1</v>
      </c>
      <c r="H53" s="16">
        <v>1</v>
      </c>
      <c r="I53" s="16">
        <v>1</v>
      </c>
      <c r="J53" s="16">
        <v>2</v>
      </c>
      <c r="K53" s="16">
        <v>2</v>
      </c>
      <c r="L53" s="16">
        <v>2</v>
      </c>
      <c r="M53" s="16">
        <v>3</v>
      </c>
      <c r="N53" s="16">
        <v>4</v>
      </c>
      <c r="O53" s="16">
        <f>N53/H53*100</f>
        <v>400</v>
      </c>
      <c r="P53" s="9" t="s">
        <v>21</v>
      </c>
    </row>
    <row r="54" spans="1:16" ht="31.2" x14ac:dyDescent="0.25">
      <c r="A54" s="17">
        <v>7</v>
      </c>
      <c r="B54" s="18" t="s">
        <v>66</v>
      </c>
      <c r="C54" s="19" t="s">
        <v>57</v>
      </c>
      <c r="D54" s="19"/>
      <c r="E54" s="21"/>
      <c r="F54" s="21"/>
      <c r="G54" s="21">
        <v>0</v>
      </c>
      <c r="H54" s="21">
        <f>H56/H57*100</f>
        <v>0</v>
      </c>
      <c r="I54" s="21">
        <f t="shared" ref="I54:N54" si="5">I56/I57*100</f>
        <v>3.3333333333333335</v>
      </c>
      <c r="J54" s="21">
        <f t="shared" si="5"/>
        <v>6.4516129032258061</v>
      </c>
      <c r="K54" s="21">
        <f t="shared" si="5"/>
        <v>6.25</v>
      </c>
      <c r="L54" s="21">
        <f t="shared" si="5"/>
        <v>9.0909090909090917</v>
      </c>
      <c r="M54" s="21">
        <f t="shared" si="5"/>
        <v>8.8235294117647065</v>
      </c>
      <c r="N54" s="21">
        <f t="shared" si="5"/>
        <v>11.428571428571429</v>
      </c>
      <c r="O54" s="21"/>
      <c r="P54" s="26" t="s">
        <v>21</v>
      </c>
    </row>
    <row r="55" spans="1:16" hidden="1" x14ac:dyDescent="0.25">
      <c r="A55" s="13"/>
      <c r="B55" s="52" t="s">
        <v>67</v>
      </c>
      <c r="C55" s="169"/>
      <c r="D55" s="169"/>
      <c r="E55" s="169"/>
      <c r="F55" s="15"/>
      <c r="G55" s="15"/>
      <c r="H55" s="15"/>
      <c r="I55" s="15"/>
      <c r="J55" s="15"/>
      <c r="K55" s="15"/>
      <c r="L55" s="15"/>
      <c r="M55" s="15"/>
      <c r="N55" s="15"/>
      <c r="O55" s="16"/>
      <c r="P55" s="9"/>
    </row>
    <row r="56" spans="1:16" hidden="1" x14ac:dyDescent="0.25">
      <c r="A56" s="13"/>
      <c r="B56" s="27" t="s">
        <v>68</v>
      </c>
      <c r="C56" s="28" t="s">
        <v>30</v>
      </c>
      <c r="D56" s="28"/>
      <c r="E56" s="28"/>
      <c r="F56" s="15"/>
      <c r="G56" s="15"/>
      <c r="H56" s="15">
        <v>0</v>
      </c>
      <c r="I56" s="15">
        <v>1</v>
      </c>
      <c r="J56" s="15">
        <v>2</v>
      </c>
      <c r="K56" s="15">
        <v>2</v>
      </c>
      <c r="L56" s="15">
        <v>3</v>
      </c>
      <c r="M56" s="15">
        <v>3</v>
      </c>
      <c r="N56" s="15">
        <v>4</v>
      </c>
      <c r="O56" s="16"/>
      <c r="P56" s="9"/>
    </row>
    <row r="57" spans="1:16" hidden="1" x14ac:dyDescent="0.25">
      <c r="A57" s="13"/>
      <c r="B57" s="27" t="s">
        <v>69</v>
      </c>
      <c r="C57" s="28" t="s">
        <v>30</v>
      </c>
      <c r="D57" s="28"/>
      <c r="E57" s="28"/>
      <c r="F57" s="15"/>
      <c r="G57" s="15"/>
      <c r="H57" s="15">
        <v>19</v>
      </c>
      <c r="I57" s="15">
        <v>30</v>
      </c>
      <c r="J57" s="15">
        <v>31</v>
      </c>
      <c r="K57" s="15">
        <v>32</v>
      </c>
      <c r="L57" s="15">
        <v>33</v>
      </c>
      <c r="M57" s="15">
        <v>34</v>
      </c>
      <c r="N57" s="15">
        <v>35</v>
      </c>
      <c r="O57" s="16"/>
      <c r="P57" s="9"/>
    </row>
    <row r="58" spans="1:16" ht="37.799999999999997" customHeight="1" x14ac:dyDescent="0.25">
      <c r="A58" s="17">
        <v>8</v>
      </c>
      <c r="B58" s="18" t="s">
        <v>71</v>
      </c>
      <c r="C58" s="19" t="s">
        <v>57</v>
      </c>
      <c r="D58" s="19">
        <f>D60/D61*100</f>
        <v>276.92307692307691</v>
      </c>
      <c r="E58" s="21">
        <f>E60/E61*100</f>
        <v>116.98113207547169</v>
      </c>
      <c r="F58" s="21">
        <f>F60/F61*100</f>
        <v>76.027397260273972</v>
      </c>
      <c r="G58" s="21">
        <f t="shared" ref="G58:N58" si="6">G60/G61*100</f>
        <v>209.30232558139537</v>
      </c>
      <c r="H58" s="21">
        <f t="shared" si="6"/>
        <v>107.05882352941177</v>
      </c>
      <c r="I58" s="21">
        <f t="shared" si="6"/>
        <v>108.23529411764706</v>
      </c>
      <c r="J58" s="21">
        <f t="shared" si="6"/>
        <v>108.23529411764706</v>
      </c>
      <c r="K58" s="21">
        <f t="shared" si="6"/>
        <v>109.41176470588236</v>
      </c>
      <c r="L58" s="21">
        <f t="shared" si="6"/>
        <v>109.30232558139534</v>
      </c>
      <c r="M58" s="21">
        <f t="shared" si="6"/>
        <v>109.30232558139534</v>
      </c>
      <c r="N58" s="21">
        <f t="shared" si="6"/>
        <v>109.19540229885058</v>
      </c>
      <c r="O58" s="21"/>
      <c r="P58" s="26" t="s">
        <v>70</v>
      </c>
    </row>
    <row r="59" spans="1:16" hidden="1" x14ac:dyDescent="0.25">
      <c r="A59" s="13"/>
      <c r="B59" s="52" t="s">
        <v>67</v>
      </c>
      <c r="C59" s="28"/>
      <c r="D59" s="28"/>
      <c r="E59" s="28"/>
      <c r="F59" s="37"/>
      <c r="G59" s="37"/>
      <c r="H59" s="37"/>
      <c r="I59" s="37"/>
      <c r="J59" s="37"/>
      <c r="K59" s="37"/>
      <c r="L59" s="37"/>
      <c r="M59" s="37"/>
      <c r="N59" s="37"/>
      <c r="O59" s="29"/>
      <c r="P59" s="9"/>
    </row>
    <row r="60" spans="1:16" hidden="1" x14ac:dyDescent="0.25">
      <c r="A60" s="13"/>
      <c r="B60" s="27" t="s">
        <v>72</v>
      </c>
      <c r="C60" s="28" t="s">
        <v>30</v>
      </c>
      <c r="D60" s="28">
        <v>108</v>
      </c>
      <c r="E60" s="28">
        <v>124</v>
      </c>
      <c r="F60" s="37">
        <v>111</v>
      </c>
      <c r="G60" s="37">
        <v>90</v>
      </c>
      <c r="H60" s="37">
        <v>91</v>
      </c>
      <c r="I60" s="37">
        <v>92</v>
      </c>
      <c r="J60" s="37">
        <v>92</v>
      </c>
      <c r="K60" s="37">
        <v>93</v>
      </c>
      <c r="L60" s="37">
        <v>94</v>
      </c>
      <c r="M60" s="37">
        <v>94</v>
      </c>
      <c r="N60" s="37">
        <v>95</v>
      </c>
      <c r="O60" s="29"/>
      <c r="P60" s="9"/>
    </row>
    <row r="61" spans="1:16" hidden="1" x14ac:dyDescent="0.25">
      <c r="A61" s="13"/>
      <c r="B61" s="27" t="s">
        <v>73</v>
      </c>
      <c r="C61" s="28" t="s">
        <v>30</v>
      </c>
      <c r="D61" s="28">
        <v>39</v>
      </c>
      <c r="E61" s="28">
        <v>106</v>
      </c>
      <c r="F61" s="37">
        <v>146</v>
      </c>
      <c r="G61" s="37">
        <v>43</v>
      </c>
      <c r="H61" s="37">
        <v>85</v>
      </c>
      <c r="I61" s="37">
        <v>85</v>
      </c>
      <c r="J61" s="37">
        <v>85</v>
      </c>
      <c r="K61" s="37">
        <v>85</v>
      </c>
      <c r="L61" s="37">
        <v>86</v>
      </c>
      <c r="M61" s="37">
        <v>86</v>
      </c>
      <c r="N61" s="37">
        <v>87</v>
      </c>
      <c r="O61" s="29"/>
      <c r="P61" s="9"/>
    </row>
    <row r="62" spans="1:16" ht="25.8" customHeight="1" x14ac:dyDescent="0.25">
      <c r="A62" s="13"/>
      <c r="B62" s="27" t="s">
        <v>74</v>
      </c>
      <c r="C62" s="169"/>
      <c r="D62" s="169"/>
      <c r="E62" s="169"/>
      <c r="F62" s="15"/>
      <c r="G62" s="15"/>
      <c r="H62" s="15"/>
      <c r="I62" s="15"/>
      <c r="J62" s="15"/>
      <c r="K62" s="15"/>
      <c r="L62" s="15"/>
      <c r="M62" s="15"/>
      <c r="N62" s="15"/>
      <c r="O62" s="16"/>
      <c r="P62" s="9" t="s">
        <v>70</v>
      </c>
    </row>
    <row r="63" spans="1:16" ht="37.799999999999997" customHeight="1" x14ac:dyDescent="0.25">
      <c r="A63" s="17">
        <v>9</v>
      </c>
      <c r="B63" s="18" t="s">
        <v>448</v>
      </c>
      <c r="C63" s="19" t="s">
        <v>30</v>
      </c>
      <c r="D63" s="19"/>
      <c r="E63" s="53">
        <f t="shared" ref="E63:N63" si="7">(E65+E67+E68)/E340*10000</f>
        <v>491.06190537138957</v>
      </c>
      <c r="F63" s="53">
        <f t="shared" si="7"/>
        <v>519.51971372523656</v>
      </c>
      <c r="G63" s="53">
        <f t="shared" si="7"/>
        <v>491.67120304844855</v>
      </c>
      <c r="H63" s="53">
        <f t="shared" si="7"/>
        <v>500.6743547501373</v>
      </c>
      <c r="I63" s="53">
        <f t="shared" si="7"/>
        <v>510.95034390947416</v>
      </c>
      <c r="J63" s="53">
        <f t="shared" si="7"/>
        <v>521.21332436854254</v>
      </c>
      <c r="K63" s="53">
        <f t="shared" si="7"/>
        <v>529.0043583475989</v>
      </c>
      <c r="L63" s="53">
        <f t="shared" si="7"/>
        <v>536.91162829112147</v>
      </c>
      <c r="M63" s="53">
        <f t="shared" si="7"/>
        <v>544.93685552324803</v>
      </c>
      <c r="N63" s="53">
        <f t="shared" si="7"/>
        <v>553.08178508040737</v>
      </c>
      <c r="O63" s="20">
        <f>N63/H63*100</f>
        <v>110.46736862654451</v>
      </c>
      <c r="P63" s="26" t="s">
        <v>70</v>
      </c>
    </row>
    <row r="64" spans="1:16" hidden="1" x14ac:dyDescent="0.25">
      <c r="A64" s="13"/>
      <c r="B64" s="52" t="s">
        <v>67</v>
      </c>
      <c r="C64" s="169"/>
      <c r="D64" s="169"/>
      <c r="E64" s="169"/>
      <c r="F64" s="15"/>
      <c r="G64" s="15"/>
      <c r="H64" s="15"/>
      <c r="I64" s="15"/>
      <c r="J64" s="15"/>
      <c r="K64" s="15"/>
      <c r="L64" s="15"/>
      <c r="M64" s="15"/>
      <c r="N64" s="15"/>
      <c r="O64" s="16"/>
      <c r="P64" s="9"/>
    </row>
    <row r="65" spans="1:16" hidden="1" x14ac:dyDescent="0.25">
      <c r="A65" s="13"/>
      <c r="B65" s="27" t="s">
        <v>75</v>
      </c>
      <c r="C65" s="28" t="s">
        <v>30</v>
      </c>
      <c r="D65" s="28"/>
      <c r="E65" s="28">
        <v>123</v>
      </c>
      <c r="F65" s="29">
        <v>114</v>
      </c>
      <c r="G65" s="29">
        <v>105</v>
      </c>
      <c r="H65" s="29">
        <v>105</v>
      </c>
      <c r="I65" s="29">
        <v>106</v>
      </c>
      <c r="J65" s="29">
        <v>106</v>
      </c>
      <c r="K65" s="29">
        <v>107</v>
      </c>
      <c r="L65" s="29">
        <v>107</v>
      </c>
      <c r="M65" s="29">
        <v>108</v>
      </c>
      <c r="N65" s="29">
        <v>108</v>
      </c>
      <c r="O65" s="29"/>
      <c r="P65" s="9"/>
    </row>
    <row r="66" spans="1:16" hidden="1" x14ac:dyDescent="0.25">
      <c r="A66" s="13"/>
      <c r="B66" s="27" t="s">
        <v>76</v>
      </c>
      <c r="C66" s="28" t="s">
        <v>30</v>
      </c>
      <c r="D66" s="28"/>
      <c r="E66" s="28">
        <v>987</v>
      </c>
      <c r="F66" s="29"/>
      <c r="G66" s="29"/>
      <c r="H66" s="29"/>
      <c r="I66" s="29"/>
      <c r="J66" s="29"/>
      <c r="K66" s="29"/>
      <c r="L66" s="29"/>
      <c r="M66" s="29"/>
      <c r="N66" s="29"/>
      <c r="O66" s="29"/>
      <c r="P66" s="9"/>
    </row>
    <row r="67" spans="1:16" hidden="1" x14ac:dyDescent="0.25">
      <c r="A67" s="13"/>
      <c r="B67" s="27" t="s">
        <v>77</v>
      </c>
      <c r="C67" s="28" t="s">
        <v>30</v>
      </c>
      <c r="D67" s="28"/>
      <c r="E67" s="28">
        <v>15</v>
      </c>
      <c r="F67" s="29">
        <v>17</v>
      </c>
      <c r="G67" s="29">
        <v>21</v>
      </c>
      <c r="H67" s="29">
        <v>21</v>
      </c>
      <c r="I67" s="29">
        <v>22</v>
      </c>
      <c r="J67" s="29">
        <v>23</v>
      </c>
      <c r="K67" s="29">
        <v>23</v>
      </c>
      <c r="L67" s="29">
        <v>24</v>
      </c>
      <c r="M67" s="29">
        <v>24</v>
      </c>
      <c r="N67" s="29">
        <v>25</v>
      </c>
      <c r="O67" s="29"/>
      <c r="P67" s="9"/>
    </row>
    <row r="68" spans="1:16" hidden="1" x14ac:dyDescent="0.25">
      <c r="A68" s="13"/>
      <c r="B68" s="27" t="s">
        <v>78</v>
      </c>
      <c r="C68" s="28" t="s">
        <v>30</v>
      </c>
      <c r="D68" s="28"/>
      <c r="E68" s="28">
        <v>2164</v>
      </c>
      <c r="F68" s="29">
        <v>2279</v>
      </c>
      <c r="G68" s="29">
        <v>2132</v>
      </c>
      <c r="H68" s="29">
        <f t="shared" ref="H68:N68" si="8">G68*1.01</f>
        <v>2153.3200000000002</v>
      </c>
      <c r="I68" s="29">
        <f t="shared" si="8"/>
        <v>2174.8532</v>
      </c>
      <c r="J68" s="29">
        <f t="shared" si="8"/>
        <v>2196.6017320000001</v>
      </c>
      <c r="K68" s="29">
        <f t="shared" si="8"/>
        <v>2218.5677493200001</v>
      </c>
      <c r="L68" s="29">
        <f t="shared" si="8"/>
        <v>2240.7534268131999</v>
      </c>
      <c r="M68" s="29">
        <f t="shared" si="8"/>
        <v>2263.1609610813321</v>
      </c>
      <c r="N68" s="29">
        <f t="shared" si="8"/>
        <v>2285.7925706921455</v>
      </c>
      <c r="O68" s="29"/>
      <c r="P68" s="9"/>
    </row>
    <row r="69" spans="1:16" ht="56.4" customHeight="1" x14ac:dyDescent="0.25">
      <c r="A69" s="17">
        <v>10</v>
      </c>
      <c r="B69" s="18" t="s">
        <v>449</v>
      </c>
      <c r="C69" s="19" t="s">
        <v>57</v>
      </c>
      <c r="D69" s="19"/>
      <c r="E69" s="21">
        <f>((E71+E72)/(E73+E71))*100</f>
        <v>19.336606162392613</v>
      </c>
      <c r="F69" s="21">
        <f>((F71+F72)/(F73+F71))*100</f>
        <v>16.320764236940359</v>
      </c>
      <c r="G69" s="21">
        <f t="shared" ref="G69:N69" si="9">((G71+G72)/(G73+G71))*100</f>
        <v>16.848199391620057</v>
      </c>
      <c r="H69" s="21">
        <f t="shared" si="9"/>
        <v>16.227432646972005</v>
      </c>
      <c r="I69" s="21">
        <f t="shared" si="9"/>
        <v>16.489429601665275</v>
      </c>
      <c r="J69" s="21">
        <f t="shared" si="9"/>
        <v>16.67404141233073</v>
      </c>
      <c r="K69" s="21">
        <f t="shared" si="9"/>
        <v>16.593960751724868</v>
      </c>
      <c r="L69" s="21">
        <f t="shared" si="9"/>
        <v>16.77123329621331</v>
      </c>
      <c r="M69" s="21">
        <f t="shared" si="9"/>
        <v>16.688736450717599</v>
      </c>
      <c r="N69" s="21">
        <f t="shared" si="9"/>
        <v>16.858873150382088</v>
      </c>
      <c r="O69" s="21"/>
      <c r="P69" s="26" t="s">
        <v>70</v>
      </c>
    </row>
    <row r="70" spans="1:16" hidden="1" x14ac:dyDescent="0.25">
      <c r="A70" s="13"/>
      <c r="B70" s="52" t="s">
        <v>67</v>
      </c>
      <c r="C70" s="169"/>
      <c r="D70" s="169"/>
      <c r="E70" s="169"/>
      <c r="F70" s="15"/>
      <c r="G70" s="15"/>
      <c r="H70" s="15"/>
      <c r="I70" s="15"/>
      <c r="J70" s="15"/>
      <c r="K70" s="15"/>
      <c r="L70" s="15"/>
      <c r="M70" s="15"/>
      <c r="N70" s="15"/>
      <c r="O70" s="16"/>
      <c r="P70" s="9"/>
    </row>
    <row r="71" spans="1:16" ht="31.2" hidden="1" x14ac:dyDescent="0.25">
      <c r="A71" s="13"/>
      <c r="B71" s="27" t="s">
        <v>79</v>
      </c>
      <c r="C71" s="169" t="s">
        <v>80</v>
      </c>
      <c r="D71" s="169"/>
      <c r="E71" s="169">
        <v>3846</v>
      </c>
      <c r="F71" s="16">
        <v>3073</v>
      </c>
      <c r="G71" s="16">
        <v>2878</v>
      </c>
      <c r="H71" s="16">
        <f>H65*27.15</f>
        <v>2850.75</v>
      </c>
      <c r="I71" s="16">
        <f t="shared" ref="I71:N71" si="10">I65*27.15</f>
        <v>2877.8999999999996</v>
      </c>
      <c r="J71" s="16">
        <f>J65*27.15</f>
        <v>2877.8999999999996</v>
      </c>
      <c r="K71" s="16">
        <f t="shared" si="10"/>
        <v>2905.0499999999997</v>
      </c>
      <c r="L71" s="16">
        <f t="shared" si="10"/>
        <v>2905.0499999999997</v>
      </c>
      <c r="M71" s="16">
        <f t="shared" si="10"/>
        <v>2932.2</v>
      </c>
      <c r="N71" s="16">
        <f t="shared" si="10"/>
        <v>2932.2</v>
      </c>
      <c r="O71" s="16"/>
      <c r="P71" s="9" t="s">
        <v>81</v>
      </c>
    </row>
    <row r="72" spans="1:16" ht="31.2" hidden="1" x14ac:dyDescent="0.25">
      <c r="A72" s="13"/>
      <c r="B72" s="27" t="s">
        <v>82</v>
      </c>
      <c r="C72" s="169" t="s">
        <v>80</v>
      </c>
      <c r="D72" s="169"/>
      <c r="E72" s="169">
        <v>2141</v>
      </c>
      <c r="F72" s="16">
        <v>1779</v>
      </c>
      <c r="G72" s="16">
        <v>2273</v>
      </c>
      <c r="H72" s="16">
        <f>H67*106.4</f>
        <v>2234.4</v>
      </c>
      <c r="I72" s="16">
        <f t="shared" ref="I72:N72" si="11">I67*106.4</f>
        <v>2340.8000000000002</v>
      </c>
      <c r="J72" s="16">
        <f t="shared" si="11"/>
        <v>2447.2000000000003</v>
      </c>
      <c r="K72" s="16">
        <f t="shared" si="11"/>
        <v>2447.2000000000003</v>
      </c>
      <c r="L72" s="16">
        <f t="shared" si="11"/>
        <v>2553.6000000000004</v>
      </c>
      <c r="M72" s="16">
        <f t="shared" si="11"/>
        <v>2553.6000000000004</v>
      </c>
      <c r="N72" s="16">
        <f t="shared" si="11"/>
        <v>2660</v>
      </c>
      <c r="O72" s="16"/>
      <c r="P72" s="9" t="s">
        <v>83</v>
      </c>
    </row>
    <row r="73" spans="1:16" ht="46.8" hidden="1" x14ac:dyDescent="0.25">
      <c r="A73" s="13"/>
      <c r="B73" s="27" t="s">
        <v>84</v>
      </c>
      <c r="C73" s="169" t="s">
        <v>80</v>
      </c>
      <c r="D73" s="169"/>
      <c r="E73" s="8">
        <v>27116</v>
      </c>
      <c r="F73" s="16">
        <v>26656</v>
      </c>
      <c r="G73" s="16">
        <v>27695</v>
      </c>
      <c r="H73" s="16">
        <v>28486</v>
      </c>
      <c r="I73" s="16">
        <f t="shared" ref="I73:N73" si="12">H73*1.01</f>
        <v>28770.86</v>
      </c>
      <c r="J73" s="16">
        <f t="shared" si="12"/>
        <v>29058.568600000002</v>
      </c>
      <c r="K73" s="16">
        <f t="shared" si="12"/>
        <v>29349.154286000001</v>
      </c>
      <c r="L73" s="16">
        <f t="shared" si="12"/>
        <v>29642.645828860001</v>
      </c>
      <c r="M73" s="16">
        <f t="shared" si="12"/>
        <v>29939.0722871486</v>
      </c>
      <c r="N73" s="16">
        <f t="shared" si="12"/>
        <v>30238.463010020085</v>
      </c>
      <c r="O73" s="16"/>
      <c r="P73" s="9"/>
    </row>
    <row r="74" spans="1:16" ht="26.4" x14ac:dyDescent="0.25">
      <c r="A74" s="13"/>
      <c r="B74" s="27" t="s">
        <v>85</v>
      </c>
      <c r="C74" s="169"/>
      <c r="D74" s="169"/>
      <c r="E74" s="169"/>
      <c r="F74" s="15"/>
      <c r="G74" s="15"/>
      <c r="H74" s="15"/>
      <c r="I74" s="15"/>
      <c r="J74" s="15"/>
      <c r="K74" s="15"/>
      <c r="L74" s="15"/>
      <c r="M74" s="15"/>
      <c r="N74" s="15"/>
      <c r="O74" s="16"/>
      <c r="P74" s="9" t="s">
        <v>21</v>
      </c>
    </row>
    <row r="75" spans="1:16" x14ac:dyDescent="0.25">
      <c r="A75" s="13">
        <v>11</v>
      </c>
      <c r="B75" s="31" t="s">
        <v>86</v>
      </c>
      <c r="C75" s="169" t="s">
        <v>30</v>
      </c>
      <c r="D75" s="169"/>
      <c r="E75" s="169"/>
      <c r="F75" s="15">
        <v>9</v>
      </c>
      <c r="G75" s="21">
        <v>9</v>
      </c>
      <c r="H75" s="21">
        <v>11</v>
      </c>
      <c r="I75" s="21">
        <v>11</v>
      </c>
      <c r="J75" s="21">
        <v>11</v>
      </c>
      <c r="K75" s="21">
        <v>12</v>
      </c>
      <c r="L75" s="21">
        <v>12</v>
      </c>
      <c r="M75" s="21">
        <v>12</v>
      </c>
      <c r="N75" s="21">
        <v>13</v>
      </c>
      <c r="O75" s="16"/>
      <c r="P75" s="9"/>
    </row>
    <row r="76" spans="1:16" x14ac:dyDescent="0.25">
      <c r="A76" s="13">
        <v>12</v>
      </c>
      <c r="B76" s="31" t="s">
        <v>87</v>
      </c>
      <c r="C76" s="169" t="s">
        <v>80</v>
      </c>
      <c r="D76" s="169"/>
      <c r="E76" s="169"/>
      <c r="F76" s="15">
        <v>50</v>
      </c>
      <c r="G76" s="21">
        <v>71</v>
      </c>
      <c r="H76" s="21">
        <v>80</v>
      </c>
      <c r="I76" s="21">
        <v>85</v>
      </c>
      <c r="J76" s="21">
        <v>90</v>
      </c>
      <c r="K76" s="21">
        <v>100</v>
      </c>
      <c r="L76" s="21">
        <v>110</v>
      </c>
      <c r="M76" s="21">
        <v>120</v>
      </c>
      <c r="N76" s="21">
        <v>135</v>
      </c>
      <c r="O76" s="16"/>
      <c r="P76" s="9"/>
    </row>
    <row r="77" spans="1:16" x14ac:dyDescent="0.25">
      <c r="A77" s="17"/>
      <c r="B77" s="27" t="s">
        <v>88</v>
      </c>
      <c r="C77" s="19"/>
      <c r="D77" s="19"/>
      <c r="E77" s="19"/>
      <c r="F77" s="54"/>
      <c r="G77" s="54"/>
      <c r="H77" s="54"/>
      <c r="I77" s="54"/>
      <c r="J77" s="54"/>
      <c r="K77" s="54"/>
      <c r="L77" s="54"/>
      <c r="M77" s="54"/>
      <c r="N77" s="54"/>
      <c r="O77" s="21"/>
      <c r="P77" s="26"/>
    </row>
    <row r="78" spans="1:16" ht="19.8" customHeight="1" x14ac:dyDescent="0.25">
      <c r="A78" s="17">
        <v>13</v>
      </c>
      <c r="B78" s="18" t="s">
        <v>89</v>
      </c>
      <c r="C78" s="19" t="s">
        <v>30</v>
      </c>
      <c r="D78" s="19"/>
      <c r="E78" s="19"/>
      <c r="F78" s="21">
        <v>0</v>
      </c>
      <c r="G78" s="21">
        <v>5</v>
      </c>
      <c r="H78" s="21">
        <v>1</v>
      </c>
      <c r="I78" s="21">
        <v>2</v>
      </c>
      <c r="J78" s="21">
        <v>2</v>
      </c>
      <c r="K78" s="21">
        <v>3</v>
      </c>
      <c r="L78" s="21">
        <v>3</v>
      </c>
      <c r="M78" s="21">
        <v>4</v>
      </c>
      <c r="N78" s="21">
        <v>5</v>
      </c>
      <c r="O78" s="21"/>
      <c r="P78" s="26" t="s">
        <v>90</v>
      </c>
    </row>
    <row r="79" spans="1:16" x14ac:dyDescent="0.25">
      <c r="A79" s="55"/>
      <c r="B79" s="27" t="s">
        <v>91</v>
      </c>
      <c r="C79" s="57"/>
      <c r="D79" s="57"/>
      <c r="E79" s="57"/>
      <c r="F79" s="58"/>
      <c r="G79" s="58"/>
      <c r="H79" s="58"/>
      <c r="I79" s="58"/>
      <c r="J79" s="58"/>
      <c r="K79" s="58"/>
      <c r="L79" s="58"/>
      <c r="M79" s="58"/>
      <c r="N79" s="58"/>
      <c r="O79" s="59"/>
      <c r="P79" s="60"/>
    </row>
    <row r="80" spans="1:16" ht="31.2" x14ac:dyDescent="0.25">
      <c r="A80" s="55">
        <v>14</v>
      </c>
      <c r="B80" s="61" t="s">
        <v>92</v>
      </c>
      <c r="C80" s="57" t="s">
        <v>57</v>
      </c>
      <c r="D80" s="57"/>
      <c r="E80" s="57"/>
      <c r="F80" s="62">
        <f>F82/F83*100</f>
        <v>4.0059347181008906</v>
      </c>
      <c r="G80" s="62">
        <f t="shared" ref="G80:N80" si="13">G82/G83*100</f>
        <v>4.344677769732078</v>
      </c>
      <c r="H80" s="62">
        <f t="shared" si="13"/>
        <v>4.6428571428571432</v>
      </c>
      <c r="I80" s="62">
        <f t="shared" si="13"/>
        <v>4.9645390070921991</v>
      </c>
      <c r="J80" s="62">
        <f t="shared" si="13"/>
        <v>5.3380782918149468</v>
      </c>
      <c r="K80" s="62">
        <f t="shared" si="13"/>
        <v>5.6737588652482271</v>
      </c>
      <c r="L80" s="62">
        <f t="shared" si="13"/>
        <v>6.0070671378091873</v>
      </c>
      <c r="M80" s="62">
        <f t="shared" si="13"/>
        <v>6.3514467184191954</v>
      </c>
      <c r="N80" s="62">
        <f t="shared" si="13"/>
        <v>6.6901408450704221</v>
      </c>
      <c r="O80" s="59"/>
      <c r="P80" s="60" t="s">
        <v>21</v>
      </c>
    </row>
    <row r="81" spans="1:19" hidden="1" x14ac:dyDescent="0.25">
      <c r="A81" s="55"/>
      <c r="B81" s="63" t="s">
        <v>67</v>
      </c>
      <c r="C81" s="57"/>
      <c r="D81" s="57"/>
      <c r="E81" s="57"/>
      <c r="F81" s="58"/>
      <c r="G81" s="58"/>
      <c r="H81" s="58"/>
      <c r="I81" s="58"/>
      <c r="J81" s="58"/>
      <c r="K81" s="58"/>
      <c r="L81" s="58"/>
      <c r="M81" s="58"/>
      <c r="N81" s="58"/>
      <c r="O81" s="59"/>
      <c r="P81" s="60"/>
    </row>
    <row r="82" spans="1:19" hidden="1" x14ac:dyDescent="0.25">
      <c r="A82" s="55"/>
      <c r="B82" s="56" t="s">
        <v>93</v>
      </c>
      <c r="C82" s="57" t="s">
        <v>30</v>
      </c>
      <c r="D82" s="57"/>
      <c r="E82" s="57"/>
      <c r="F82" s="58">
        <v>54</v>
      </c>
      <c r="G82" s="58">
        <v>60</v>
      </c>
      <c r="H82" s="58">
        <v>65</v>
      </c>
      <c r="I82" s="58">
        <v>70</v>
      </c>
      <c r="J82" s="58">
        <v>75</v>
      </c>
      <c r="K82" s="58">
        <v>80</v>
      </c>
      <c r="L82" s="58">
        <v>85</v>
      </c>
      <c r="M82" s="58">
        <v>90</v>
      </c>
      <c r="N82" s="58">
        <v>95</v>
      </c>
      <c r="O82" s="59"/>
      <c r="P82" s="60"/>
    </row>
    <row r="83" spans="1:19" hidden="1" x14ac:dyDescent="0.25">
      <c r="A83" s="55"/>
      <c r="B83" s="56" t="s">
        <v>94</v>
      </c>
      <c r="C83" s="57" t="s">
        <v>30</v>
      </c>
      <c r="D83" s="57"/>
      <c r="E83" s="57"/>
      <c r="F83" s="58">
        <v>1348</v>
      </c>
      <c r="G83" s="58">
        <v>1381</v>
      </c>
      <c r="H83" s="58">
        <v>1400</v>
      </c>
      <c r="I83" s="58">
        <v>1410</v>
      </c>
      <c r="J83" s="58">
        <v>1405</v>
      </c>
      <c r="K83" s="58">
        <v>1410</v>
      </c>
      <c r="L83" s="58">
        <v>1415</v>
      </c>
      <c r="M83" s="58">
        <v>1417</v>
      </c>
      <c r="N83" s="58">
        <v>1420</v>
      </c>
      <c r="O83" s="59"/>
      <c r="P83" s="60"/>
    </row>
    <row r="84" spans="1:19" ht="22.8" customHeight="1" x14ac:dyDescent="0.25">
      <c r="A84" s="17"/>
      <c r="B84" s="27" t="s">
        <v>95</v>
      </c>
      <c r="C84" s="19"/>
      <c r="D84" s="19"/>
      <c r="E84" s="19"/>
      <c r="F84" s="54"/>
      <c r="G84" s="54"/>
      <c r="H84" s="54"/>
      <c r="I84" s="54"/>
      <c r="J84" s="54"/>
      <c r="K84" s="54"/>
      <c r="L84" s="54"/>
      <c r="M84" s="54"/>
      <c r="N84" s="54"/>
      <c r="O84" s="21"/>
      <c r="P84" s="26" t="s">
        <v>760</v>
      </c>
    </row>
    <row r="85" spans="1:19" x14ac:dyDescent="0.25">
      <c r="A85" s="17">
        <v>15</v>
      </c>
      <c r="B85" s="18" t="s">
        <v>96</v>
      </c>
      <c r="C85" s="19"/>
      <c r="D85" s="19"/>
      <c r="E85" s="19"/>
      <c r="F85" s="54"/>
      <c r="G85" s="54"/>
      <c r="H85" s="54"/>
      <c r="I85" s="54"/>
      <c r="J85" s="54"/>
      <c r="K85" s="54"/>
      <c r="L85" s="54"/>
      <c r="M85" s="54"/>
      <c r="N85" s="54"/>
      <c r="O85" s="21"/>
      <c r="P85" s="26"/>
    </row>
    <row r="86" spans="1:19" ht="25.8" customHeight="1" x14ac:dyDescent="0.25">
      <c r="A86" s="17"/>
      <c r="B86" s="18" t="s">
        <v>97</v>
      </c>
      <c r="C86" s="19" t="s">
        <v>98</v>
      </c>
      <c r="D86" s="19"/>
      <c r="E86" s="19"/>
      <c r="F86" s="54">
        <v>8834</v>
      </c>
      <c r="G86" s="21">
        <v>7984.7</v>
      </c>
      <c r="H86" s="21">
        <v>8406</v>
      </c>
      <c r="I86" s="21">
        <f t="shared" ref="I86:N86" si="14">H86*1.01</f>
        <v>8490.06</v>
      </c>
      <c r="J86" s="21">
        <f t="shared" si="14"/>
        <v>8574.9606000000003</v>
      </c>
      <c r="K86" s="21">
        <f t="shared" si="14"/>
        <v>8660.7102059999997</v>
      </c>
      <c r="L86" s="21">
        <f t="shared" si="14"/>
        <v>8747.317308059999</v>
      </c>
      <c r="M86" s="21">
        <f t="shared" si="14"/>
        <v>8834.7904811405988</v>
      </c>
      <c r="N86" s="21">
        <f t="shared" si="14"/>
        <v>8923.1383859520047</v>
      </c>
      <c r="O86" s="21"/>
      <c r="P86" s="26" t="s">
        <v>70</v>
      </c>
    </row>
    <row r="87" spans="1:19" ht="26.4" customHeight="1" x14ac:dyDescent="0.25">
      <c r="A87" s="17"/>
      <c r="B87" s="18" t="s">
        <v>99</v>
      </c>
      <c r="C87" s="19" t="s">
        <v>100</v>
      </c>
      <c r="D87" s="19"/>
      <c r="E87" s="19"/>
      <c r="F87" s="54">
        <v>297.89999999999998</v>
      </c>
      <c r="G87" s="21">
        <v>270.10000000000002</v>
      </c>
      <c r="H87" s="21">
        <v>267.39999999999998</v>
      </c>
      <c r="I87" s="21">
        <v>266</v>
      </c>
      <c r="J87" s="21">
        <v>266</v>
      </c>
      <c r="K87" s="21">
        <v>265</v>
      </c>
      <c r="L87" s="21">
        <v>265</v>
      </c>
      <c r="M87" s="21">
        <v>265</v>
      </c>
      <c r="N87" s="21">
        <v>265</v>
      </c>
      <c r="O87" s="21"/>
      <c r="P87" s="26" t="s">
        <v>70</v>
      </c>
    </row>
    <row r="88" spans="1:19" x14ac:dyDescent="0.25">
      <c r="A88" s="13"/>
      <c r="B88" s="204" t="s">
        <v>101</v>
      </c>
      <c r="C88" s="204"/>
      <c r="D88" s="204"/>
      <c r="E88" s="204"/>
      <c r="F88" s="204"/>
      <c r="G88" s="204"/>
      <c r="H88" s="204"/>
      <c r="I88" s="204"/>
      <c r="J88" s="204"/>
      <c r="K88" s="204"/>
      <c r="L88" s="204"/>
      <c r="M88" s="204"/>
      <c r="N88" s="204"/>
      <c r="O88" s="204"/>
      <c r="P88" s="9"/>
      <c r="S88" s="176"/>
    </row>
    <row r="89" spans="1:19" ht="39.6" x14ac:dyDescent="0.25">
      <c r="A89" s="13"/>
      <c r="B89" s="27" t="s">
        <v>624</v>
      </c>
      <c r="C89" s="169"/>
      <c r="D89" s="169"/>
      <c r="E89" s="169"/>
      <c r="F89" s="15"/>
      <c r="G89" s="15"/>
      <c r="H89" s="15"/>
      <c r="I89" s="15"/>
      <c r="J89" s="15"/>
      <c r="K89" s="15"/>
      <c r="L89" s="15"/>
      <c r="M89" s="15"/>
      <c r="N89" s="15"/>
      <c r="O89" s="16"/>
      <c r="P89" s="9" t="s">
        <v>102</v>
      </c>
    </row>
    <row r="90" spans="1:19" ht="39.6" x14ac:dyDescent="0.25">
      <c r="A90" s="17">
        <v>16</v>
      </c>
      <c r="B90" s="18" t="s">
        <v>103</v>
      </c>
      <c r="C90" s="19" t="s">
        <v>104</v>
      </c>
      <c r="D90" s="64"/>
      <c r="E90" s="64"/>
      <c r="F90" s="65">
        <v>22.6</v>
      </c>
      <c r="G90" s="65">
        <v>22.5</v>
      </c>
      <c r="H90" s="65">
        <f t="shared" ref="H90:N90" si="15">H91/H340</f>
        <v>20.538165842943439</v>
      </c>
      <c r="I90" s="65">
        <f t="shared" si="15"/>
        <v>20.926336809407587</v>
      </c>
      <c r="J90" s="65">
        <f t="shared" si="15"/>
        <v>21.167350231963962</v>
      </c>
      <c r="K90" s="65">
        <f t="shared" si="15"/>
        <v>21.346112262365978</v>
      </c>
      <c r="L90" s="65">
        <f t="shared" si="15"/>
        <v>21.483180151220175</v>
      </c>
      <c r="M90" s="65">
        <f t="shared" si="15"/>
        <v>21.620594726184788</v>
      </c>
      <c r="N90" s="65">
        <f t="shared" si="15"/>
        <v>21.758900601376535</v>
      </c>
      <c r="O90" s="21">
        <f>N90/H90*100</f>
        <v>105.94373795483065</v>
      </c>
      <c r="P90" s="26" t="s">
        <v>102</v>
      </c>
    </row>
    <row r="91" spans="1:19" ht="39.6" hidden="1" x14ac:dyDescent="0.25">
      <c r="A91" s="13"/>
      <c r="B91" s="66" t="s">
        <v>105</v>
      </c>
      <c r="C91" s="28" t="s">
        <v>106</v>
      </c>
      <c r="D91" s="28"/>
      <c r="E91" s="67">
        <f>1040.3*1000</f>
        <v>1040300</v>
      </c>
      <c r="F91" s="68">
        <f>1043.2*1000</f>
        <v>1043200</v>
      </c>
      <c r="G91" s="68">
        <v>930000</v>
      </c>
      <c r="H91" s="68">
        <f t="shared" ref="H91:N91" si="16">G91+H92+H93</f>
        <v>935000</v>
      </c>
      <c r="I91" s="68">
        <f t="shared" si="16"/>
        <v>943150</v>
      </c>
      <c r="J91" s="68">
        <f t="shared" si="16"/>
        <v>944466</v>
      </c>
      <c r="K91" s="68">
        <f t="shared" si="16"/>
        <v>947682</v>
      </c>
      <c r="L91" s="68">
        <f t="shared" si="16"/>
        <v>948998</v>
      </c>
      <c r="M91" s="68">
        <f t="shared" si="16"/>
        <v>950290</v>
      </c>
      <c r="N91" s="68">
        <f t="shared" si="16"/>
        <v>951582</v>
      </c>
      <c r="O91" s="69"/>
      <c r="P91" s="9"/>
    </row>
    <row r="92" spans="1:19" ht="39.6" hidden="1" x14ac:dyDescent="0.25">
      <c r="A92" s="13"/>
      <c r="B92" s="66" t="s">
        <v>107</v>
      </c>
      <c r="C92" s="28" t="s">
        <v>106</v>
      </c>
      <c r="D92" s="28"/>
      <c r="E92" s="67"/>
      <c r="F92" s="68">
        <f t="shared" ref="F92:N92" si="17">F192</f>
        <v>0</v>
      </c>
      <c r="G92" s="68">
        <f t="shared" si="17"/>
        <v>928.2</v>
      </c>
      <c r="H92" s="68">
        <f t="shared" si="17"/>
        <v>4000</v>
      </c>
      <c r="I92" s="68">
        <f t="shared" si="17"/>
        <v>7150</v>
      </c>
      <c r="J92" s="68">
        <f t="shared" si="17"/>
        <v>316</v>
      </c>
      <c r="K92" s="68">
        <f t="shared" si="17"/>
        <v>2216</v>
      </c>
      <c r="L92" s="68">
        <f t="shared" si="17"/>
        <v>316</v>
      </c>
      <c r="M92" s="68">
        <f t="shared" si="17"/>
        <v>292</v>
      </c>
      <c r="N92" s="68">
        <f t="shared" si="17"/>
        <v>292</v>
      </c>
      <c r="O92" s="69"/>
      <c r="P92" s="9"/>
    </row>
    <row r="93" spans="1:19" ht="39.6" hidden="1" x14ac:dyDescent="0.25">
      <c r="A93" s="13"/>
      <c r="B93" s="66" t="s">
        <v>108</v>
      </c>
      <c r="C93" s="28" t="s">
        <v>109</v>
      </c>
      <c r="D93" s="28"/>
      <c r="E93" s="28">
        <f>2.29*1000</f>
        <v>2290</v>
      </c>
      <c r="F93" s="70">
        <f>F191</f>
        <v>2513</v>
      </c>
      <c r="G93" s="70">
        <f>G191</f>
        <v>984</v>
      </c>
      <c r="H93" s="70">
        <f>H191</f>
        <v>1000</v>
      </c>
      <c r="I93" s="70">
        <f t="shared" ref="I93:N93" si="18">I191</f>
        <v>1000</v>
      </c>
      <c r="J93" s="70">
        <f t="shared" si="18"/>
        <v>1000</v>
      </c>
      <c r="K93" s="70">
        <f t="shared" si="18"/>
        <v>1000</v>
      </c>
      <c r="L93" s="70">
        <f t="shared" si="18"/>
        <v>1000</v>
      </c>
      <c r="M93" s="70">
        <f t="shared" si="18"/>
        <v>1000</v>
      </c>
      <c r="N93" s="70">
        <f t="shared" si="18"/>
        <v>1000</v>
      </c>
      <c r="O93" s="29"/>
      <c r="P93" s="9"/>
    </row>
    <row r="94" spans="1:19" ht="46.8" x14ac:dyDescent="0.25">
      <c r="A94" s="55">
        <v>17</v>
      </c>
      <c r="B94" s="61" t="s">
        <v>110</v>
      </c>
      <c r="C94" s="57" t="s">
        <v>57</v>
      </c>
      <c r="D94" s="57"/>
      <c r="E94" s="71"/>
      <c r="F94" s="72">
        <v>1.9</v>
      </c>
      <c r="G94" s="72">
        <f t="shared" ref="G94:N94" si="19">G96/G97*100</f>
        <v>1.6759776536312849</v>
      </c>
      <c r="H94" s="72">
        <f t="shared" si="19"/>
        <v>1.5057573073516386</v>
      </c>
      <c r="I94" s="72">
        <f t="shared" si="19"/>
        <v>1.2711864406779663</v>
      </c>
      <c r="J94" s="72">
        <f t="shared" si="19"/>
        <v>1.2955465587044535</v>
      </c>
      <c r="K94" s="72">
        <f t="shared" si="19"/>
        <v>1.317829457364341</v>
      </c>
      <c r="L94" s="72">
        <f t="shared" si="19"/>
        <v>1.3382899628252789</v>
      </c>
      <c r="M94" s="72">
        <f t="shared" si="19"/>
        <v>1.3571428571428572</v>
      </c>
      <c r="N94" s="72">
        <f t="shared" si="19"/>
        <v>1.3745704467353952</v>
      </c>
      <c r="O94" s="59"/>
      <c r="P94" s="9" t="s">
        <v>102</v>
      </c>
    </row>
    <row r="95" spans="1:19" s="74" customFormat="1" hidden="1" x14ac:dyDescent="0.25">
      <c r="A95" s="13"/>
      <c r="B95" s="27" t="s">
        <v>67</v>
      </c>
      <c r="C95" s="28"/>
      <c r="D95" s="28"/>
      <c r="E95" s="28"/>
      <c r="F95" s="37"/>
      <c r="G95" s="37"/>
      <c r="H95" s="37"/>
      <c r="I95" s="37"/>
      <c r="J95" s="37"/>
      <c r="K95" s="37"/>
      <c r="L95" s="37"/>
      <c r="M95" s="37"/>
      <c r="N95" s="37"/>
      <c r="O95" s="29"/>
      <c r="P95" s="73"/>
    </row>
    <row r="96" spans="1:19" s="74" customFormat="1" hidden="1" x14ac:dyDescent="0.25">
      <c r="A96" s="13"/>
      <c r="B96" s="27" t="s">
        <v>111</v>
      </c>
      <c r="C96" s="28" t="s">
        <v>80</v>
      </c>
      <c r="D96" s="28"/>
      <c r="E96" s="28"/>
      <c r="F96" s="37">
        <v>24</v>
      </c>
      <c r="G96" s="37">
        <v>18</v>
      </c>
      <c r="H96" s="37">
        <v>17</v>
      </c>
      <c r="I96" s="37">
        <v>15</v>
      </c>
      <c r="J96" s="37">
        <v>16</v>
      </c>
      <c r="K96" s="37">
        <v>17</v>
      </c>
      <c r="L96" s="37">
        <v>18</v>
      </c>
      <c r="M96" s="37">
        <v>19</v>
      </c>
      <c r="N96" s="37">
        <v>20</v>
      </c>
      <c r="O96" s="29"/>
      <c r="P96" s="73"/>
    </row>
    <row r="97" spans="1:16" s="74" customFormat="1" ht="31.2" hidden="1" x14ac:dyDescent="0.25">
      <c r="A97" s="13"/>
      <c r="B97" s="27" t="s">
        <v>112</v>
      </c>
      <c r="C97" s="28" t="s">
        <v>80</v>
      </c>
      <c r="D97" s="28"/>
      <c r="E97" s="28"/>
      <c r="F97" s="37">
        <v>1223</v>
      </c>
      <c r="G97" s="37">
        <v>1074</v>
      </c>
      <c r="H97" s="37">
        <v>1129</v>
      </c>
      <c r="I97" s="37">
        <v>1180</v>
      </c>
      <c r="J97" s="37">
        <v>1235</v>
      </c>
      <c r="K97" s="37">
        <v>1290</v>
      </c>
      <c r="L97" s="37">
        <v>1345</v>
      </c>
      <c r="M97" s="37">
        <v>1400</v>
      </c>
      <c r="N97" s="37">
        <v>1455</v>
      </c>
      <c r="O97" s="29"/>
      <c r="P97" s="73"/>
    </row>
    <row r="98" spans="1:16" ht="31.2" x14ac:dyDescent="0.25">
      <c r="A98" s="55">
        <v>18</v>
      </c>
      <c r="B98" s="61" t="s">
        <v>113</v>
      </c>
      <c r="C98" s="57" t="s">
        <v>80</v>
      </c>
      <c r="D98" s="57"/>
      <c r="E98" s="71"/>
      <c r="F98" s="72">
        <v>12</v>
      </c>
      <c r="G98" s="72">
        <v>11</v>
      </c>
      <c r="H98" s="72">
        <v>8</v>
      </c>
      <c r="I98" s="72">
        <v>9</v>
      </c>
      <c r="J98" s="72">
        <v>10</v>
      </c>
      <c r="K98" s="72">
        <v>11</v>
      </c>
      <c r="L98" s="72">
        <v>12</v>
      </c>
      <c r="M98" s="72">
        <v>13</v>
      </c>
      <c r="N98" s="72">
        <v>14</v>
      </c>
      <c r="O98" s="59"/>
      <c r="P98" s="9"/>
    </row>
    <row r="99" spans="1:16" ht="46.8" x14ac:dyDescent="0.25">
      <c r="A99" s="13"/>
      <c r="B99" s="27" t="s">
        <v>543</v>
      </c>
      <c r="C99" s="169"/>
      <c r="D99" s="169"/>
      <c r="E99" s="169"/>
      <c r="F99" s="15"/>
      <c r="G99" s="15"/>
      <c r="H99" s="15"/>
      <c r="I99" s="15"/>
      <c r="J99" s="15"/>
      <c r="K99" s="15"/>
      <c r="L99" s="15"/>
      <c r="M99" s="15"/>
      <c r="N99" s="15"/>
      <c r="O99" s="16"/>
      <c r="P99" s="9" t="s">
        <v>114</v>
      </c>
    </row>
    <row r="100" spans="1:16" ht="26.4" x14ac:dyDescent="0.25">
      <c r="A100" s="13">
        <v>19</v>
      </c>
      <c r="B100" s="31" t="s">
        <v>115</v>
      </c>
      <c r="C100" s="169"/>
      <c r="D100" s="169"/>
      <c r="E100" s="169"/>
      <c r="F100" s="15"/>
      <c r="G100" s="15"/>
      <c r="H100" s="15"/>
      <c r="I100" s="15"/>
      <c r="J100" s="15"/>
      <c r="K100" s="15"/>
      <c r="L100" s="15"/>
      <c r="M100" s="15"/>
      <c r="N100" s="15"/>
      <c r="O100" s="16"/>
      <c r="P100" s="9" t="s">
        <v>114</v>
      </c>
    </row>
    <row r="101" spans="1:16" ht="52.8" x14ac:dyDescent="0.25">
      <c r="A101" s="17"/>
      <c r="B101" s="18" t="s">
        <v>116</v>
      </c>
      <c r="C101" s="19" t="s">
        <v>117</v>
      </c>
      <c r="D101" s="53"/>
      <c r="E101" s="53"/>
      <c r="F101" s="75">
        <v>841.6</v>
      </c>
      <c r="G101" s="75">
        <v>1027.02</v>
      </c>
      <c r="H101" s="75">
        <v>1028</v>
      </c>
      <c r="I101" s="75">
        <v>1028</v>
      </c>
      <c r="J101" s="75">
        <v>1028</v>
      </c>
      <c r="K101" s="75">
        <f>K107</f>
        <v>1026.6495495694903</v>
      </c>
      <c r="L101" s="75">
        <f>L107</f>
        <v>1026.6052812147236</v>
      </c>
      <c r="M101" s="75">
        <f>M107</f>
        <v>1026.5610128599571</v>
      </c>
      <c r="N101" s="75">
        <f>N107</f>
        <v>1026.5167445051904</v>
      </c>
      <c r="O101" s="21">
        <f>N101/H101*100</f>
        <v>99.855714446030191</v>
      </c>
      <c r="P101" s="26" t="s">
        <v>114</v>
      </c>
    </row>
    <row r="102" spans="1:16" ht="52.8" x14ac:dyDescent="0.25">
      <c r="A102" s="17"/>
      <c r="B102" s="18" t="s">
        <v>118</v>
      </c>
      <c r="C102" s="19" t="s">
        <v>119</v>
      </c>
      <c r="D102" s="53"/>
      <c r="E102" s="53"/>
      <c r="F102" s="75">
        <v>0.3</v>
      </c>
      <c r="G102" s="75">
        <v>0.26</v>
      </c>
      <c r="H102" s="75">
        <v>0.26</v>
      </c>
      <c r="I102" s="75">
        <v>0.26</v>
      </c>
      <c r="J102" s="75">
        <v>0.26</v>
      </c>
      <c r="K102" s="75">
        <f>K110</f>
        <v>0.25135300540768329</v>
      </c>
      <c r="L102" s="75">
        <f>L110</f>
        <v>0.25160135773460929</v>
      </c>
      <c r="M102" s="75">
        <f>M110</f>
        <v>0.25158730436500654</v>
      </c>
      <c r="N102" s="75">
        <f>N110</f>
        <v>0.25158360980080235</v>
      </c>
      <c r="O102" s="21">
        <f t="shared" ref="O102:O122" si="20">N102/H102*100</f>
        <v>96.762926846462435</v>
      </c>
      <c r="P102" s="26" t="s">
        <v>114</v>
      </c>
    </row>
    <row r="103" spans="1:16" ht="66" x14ac:dyDescent="0.25">
      <c r="A103" s="13"/>
      <c r="B103" s="31" t="s">
        <v>120</v>
      </c>
      <c r="C103" s="169" t="s">
        <v>121</v>
      </c>
      <c r="D103" s="76"/>
      <c r="E103" s="76"/>
      <c r="F103" s="77">
        <v>22.9</v>
      </c>
      <c r="G103" s="77">
        <v>36.79</v>
      </c>
      <c r="H103" s="77">
        <v>36.270000000000003</v>
      </c>
      <c r="I103" s="77">
        <v>35.14</v>
      </c>
      <c r="J103" s="77">
        <v>35.14</v>
      </c>
      <c r="K103" s="77">
        <f>K113</f>
        <v>35.117962129403779</v>
      </c>
      <c r="L103" s="77">
        <f>L113</f>
        <v>35.069274612699928</v>
      </c>
      <c r="M103" s="77">
        <f>M113</f>
        <v>35.055191627136509</v>
      </c>
      <c r="N103" s="77">
        <f>N113</f>
        <v>35.055191627136509</v>
      </c>
      <c r="O103" s="21">
        <f t="shared" si="20"/>
        <v>96.650652404567154</v>
      </c>
      <c r="P103" s="9" t="s">
        <v>114</v>
      </c>
    </row>
    <row r="104" spans="1:16" ht="66" x14ac:dyDescent="0.25">
      <c r="A104" s="13"/>
      <c r="B104" s="31" t="s">
        <v>122</v>
      </c>
      <c r="C104" s="169" t="s">
        <v>121</v>
      </c>
      <c r="D104" s="76"/>
      <c r="E104" s="76"/>
      <c r="F104" s="77">
        <v>64.7</v>
      </c>
      <c r="G104" s="77">
        <v>59.81</v>
      </c>
      <c r="H104" s="77">
        <v>59.25</v>
      </c>
      <c r="I104" s="77">
        <v>58.96</v>
      </c>
      <c r="J104" s="77">
        <v>58.96</v>
      </c>
      <c r="K104" s="77">
        <f>K116</f>
        <v>58.953335989728608</v>
      </c>
      <c r="L104" s="77">
        <f>L116</f>
        <v>58.946607734806626</v>
      </c>
      <c r="M104" s="77">
        <f>M116</f>
        <v>58.93849688507931</v>
      </c>
      <c r="N104" s="77">
        <f>N116</f>
        <v>58.930391767148095</v>
      </c>
      <c r="O104" s="21">
        <f t="shared" si="20"/>
        <v>99.460576822190873</v>
      </c>
      <c r="P104" s="9" t="s">
        <v>114</v>
      </c>
    </row>
    <row r="105" spans="1:16" ht="66" x14ac:dyDescent="0.25">
      <c r="A105" s="13"/>
      <c r="B105" s="31" t="s">
        <v>123</v>
      </c>
      <c r="C105" s="169" t="s">
        <v>121</v>
      </c>
      <c r="D105" s="76"/>
      <c r="E105" s="76"/>
      <c r="F105" s="77">
        <v>161</v>
      </c>
      <c r="G105" s="77">
        <v>155.35</v>
      </c>
      <c r="H105" s="77">
        <v>155.61000000000001</v>
      </c>
      <c r="I105" s="77">
        <v>155.61000000000001</v>
      </c>
      <c r="J105" s="77">
        <v>155.62</v>
      </c>
      <c r="K105" s="77">
        <f>K119</f>
        <v>139.8244960143646</v>
      </c>
      <c r="L105" s="77">
        <f>L119</f>
        <v>127.88850259391042</v>
      </c>
      <c r="M105" s="77">
        <f>M119</f>
        <v>123.35190265366542</v>
      </c>
      <c r="N105" s="77">
        <f>N119</f>
        <v>119.6513567102154</v>
      </c>
      <c r="O105" s="21">
        <f t="shared" si="20"/>
        <v>76.891817177697703</v>
      </c>
      <c r="P105" s="9" t="s">
        <v>114</v>
      </c>
    </row>
    <row r="106" spans="1:16" hidden="1" x14ac:dyDescent="0.25">
      <c r="A106" s="13"/>
      <c r="B106" s="52" t="s">
        <v>67</v>
      </c>
      <c r="C106" s="28"/>
      <c r="D106" s="28"/>
      <c r="E106" s="28"/>
      <c r="F106" s="15"/>
      <c r="G106" s="15"/>
      <c r="H106" s="15"/>
      <c r="I106" s="15"/>
      <c r="J106" s="15"/>
      <c r="K106" s="15"/>
      <c r="L106" s="15"/>
      <c r="M106" s="15"/>
      <c r="N106" s="15"/>
      <c r="O106" s="21" t="e">
        <f t="shared" si="20"/>
        <v>#DIV/0!</v>
      </c>
      <c r="P106" s="9"/>
    </row>
    <row r="107" spans="1:16" ht="16.2" hidden="1" x14ac:dyDescent="0.25">
      <c r="A107" s="17"/>
      <c r="B107" s="78" t="s">
        <v>116</v>
      </c>
      <c r="C107" s="23"/>
      <c r="D107" s="23"/>
      <c r="E107" s="23"/>
      <c r="F107" s="54"/>
      <c r="G107" s="79">
        <f t="shared" ref="G107:N107" si="21">G108/G109</f>
        <v>1027.0229974103013</v>
      </c>
      <c r="H107" s="79">
        <f t="shared" si="21"/>
        <v>1026.6938179242568</v>
      </c>
      <c r="I107" s="79">
        <f t="shared" si="21"/>
        <v>1026.6938179242568</v>
      </c>
      <c r="J107" s="79">
        <f t="shared" si="21"/>
        <v>1026.6938179242568</v>
      </c>
      <c r="K107" s="79">
        <f t="shared" si="21"/>
        <v>1026.6495495694903</v>
      </c>
      <c r="L107" s="79">
        <f t="shared" si="21"/>
        <v>1026.6052812147236</v>
      </c>
      <c r="M107" s="79">
        <f t="shared" si="21"/>
        <v>1026.5610128599571</v>
      </c>
      <c r="N107" s="79">
        <f t="shared" si="21"/>
        <v>1026.5167445051904</v>
      </c>
      <c r="O107" s="21">
        <f t="shared" si="20"/>
        <v>99.982753045165467</v>
      </c>
      <c r="P107" s="9"/>
    </row>
    <row r="108" spans="1:16" hidden="1" x14ac:dyDescent="0.25">
      <c r="A108" s="17"/>
      <c r="B108" s="22" t="s">
        <v>124</v>
      </c>
      <c r="C108" s="23" t="s">
        <v>125</v>
      </c>
      <c r="D108" s="23"/>
      <c r="E108" s="23"/>
      <c r="F108" s="54"/>
      <c r="G108" s="54">
        <v>46399872</v>
      </c>
      <c r="H108" s="54">
        <v>46385000</v>
      </c>
      <c r="I108" s="54">
        <v>46385000</v>
      </c>
      <c r="J108" s="54">
        <v>46385000</v>
      </c>
      <c r="K108" s="54">
        <f>J108-2000</f>
        <v>46383000</v>
      </c>
      <c r="L108" s="54">
        <f>K108-2000</f>
        <v>46381000</v>
      </c>
      <c r="M108" s="54">
        <f>L108-2000</f>
        <v>46379000</v>
      </c>
      <c r="N108" s="54">
        <f>M108-2000</f>
        <v>46377000</v>
      </c>
      <c r="O108" s="21">
        <f t="shared" si="20"/>
        <v>99.982753045165467</v>
      </c>
      <c r="P108" s="9"/>
    </row>
    <row r="109" spans="1:16" ht="31.2" hidden="1" x14ac:dyDescent="0.25">
      <c r="A109" s="17"/>
      <c r="B109" s="22" t="s">
        <v>126</v>
      </c>
      <c r="C109" s="23" t="s">
        <v>127</v>
      </c>
      <c r="D109" s="23"/>
      <c r="E109" s="23"/>
      <c r="F109" s="54"/>
      <c r="G109" s="54">
        <v>45179</v>
      </c>
      <c r="H109" s="54">
        <v>45179</v>
      </c>
      <c r="I109" s="54">
        <v>45179</v>
      </c>
      <c r="J109" s="54">
        <v>45179</v>
      </c>
      <c r="K109" s="54">
        <v>45179</v>
      </c>
      <c r="L109" s="54">
        <v>45179</v>
      </c>
      <c r="M109" s="54">
        <v>45179</v>
      </c>
      <c r="N109" s="54">
        <v>45179</v>
      </c>
      <c r="O109" s="21">
        <f t="shared" si="20"/>
        <v>100</v>
      </c>
      <c r="P109" s="9"/>
    </row>
    <row r="110" spans="1:16" ht="16.2" hidden="1" x14ac:dyDescent="0.25">
      <c r="A110" s="17"/>
      <c r="B110" s="78" t="s">
        <v>118</v>
      </c>
      <c r="C110" s="23"/>
      <c r="D110" s="23"/>
      <c r="E110" s="23"/>
      <c r="F110" s="54"/>
      <c r="G110" s="79">
        <f>G111/G112</f>
        <v>0.26169670536028961</v>
      </c>
      <c r="H110" s="79">
        <f t="shared" ref="H110:N110" si="22">H111/H112</f>
        <v>0.26124781817649362</v>
      </c>
      <c r="I110" s="79">
        <f t="shared" si="22"/>
        <v>0.26124781817649362</v>
      </c>
      <c r="J110" s="79">
        <f t="shared" si="22"/>
        <v>0.26124781817649362</v>
      </c>
      <c r="K110" s="79">
        <f t="shared" si="22"/>
        <v>0.25135300540768329</v>
      </c>
      <c r="L110" s="79">
        <f t="shared" si="22"/>
        <v>0.25160135773460929</v>
      </c>
      <c r="M110" s="79">
        <f t="shared" si="22"/>
        <v>0.25158730436500654</v>
      </c>
      <c r="N110" s="79">
        <f t="shared" si="22"/>
        <v>0.25158360980080235</v>
      </c>
      <c r="O110" s="21">
        <f t="shared" si="20"/>
        <v>96.300750588790635</v>
      </c>
      <c r="P110" s="26"/>
    </row>
    <row r="111" spans="1:16" hidden="1" x14ac:dyDescent="0.25">
      <c r="A111" s="17"/>
      <c r="B111" s="22" t="s">
        <v>128</v>
      </c>
      <c r="C111" s="23" t="s">
        <v>129</v>
      </c>
      <c r="D111" s="23"/>
      <c r="E111" s="23"/>
      <c r="F111" s="54"/>
      <c r="G111" s="80">
        <v>231447</v>
      </c>
      <c r="H111" s="80">
        <v>231050</v>
      </c>
      <c r="I111" s="80">
        <v>231050</v>
      </c>
      <c r="J111" s="80">
        <v>231050</v>
      </c>
      <c r="K111" s="80">
        <v>222479.96</v>
      </c>
      <c r="L111" s="80">
        <v>222779.29</v>
      </c>
      <c r="M111" s="80">
        <v>222840.31</v>
      </c>
      <c r="N111" s="80">
        <v>222910.5</v>
      </c>
      <c r="O111" s="21">
        <f t="shared" si="20"/>
        <v>96.477169443843323</v>
      </c>
      <c r="P111" s="26"/>
    </row>
    <row r="112" spans="1:16" ht="46.8" hidden="1" x14ac:dyDescent="0.25">
      <c r="A112" s="17"/>
      <c r="B112" s="22" t="s">
        <v>130</v>
      </c>
      <c r="C112" s="23" t="s">
        <v>131</v>
      </c>
      <c r="D112" s="23"/>
      <c r="E112" s="23"/>
      <c r="F112" s="54"/>
      <c r="G112" s="80">
        <v>884409.3</v>
      </c>
      <c r="H112" s="80">
        <v>884409.3</v>
      </c>
      <c r="I112" s="80">
        <v>884409.3</v>
      </c>
      <c r="J112" s="80">
        <v>884409.3</v>
      </c>
      <c r="K112" s="80">
        <f>J112+K192-K168</f>
        <v>885129.5</v>
      </c>
      <c r="L112" s="80">
        <f>K112+L192</f>
        <v>885445.5</v>
      </c>
      <c r="M112" s="80">
        <f>L112+M192</f>
        <v>885737.5</v>
      </c>
      <c r="N112" s="80">
        <f>M112+N192</f>
        <v>886029.5</v>
      </c>
      <c r="O112" s="21">
        <f t="shared" si="20"/>
        <v>100.1831957217094</v>
      </c>
      <c r="P112" s="26" t="s">
        <v>132</v>
      </c>
    </row>
    <row r="113" spans="1:18" ht="16.2" hidden="1" x14ac:dyDescent="0.25">
      <c r="A113" s="17"/>
      <c r="B113" s="78" t="s">
        <v>133</v>
      </c>
      <c r="C113" s="23"/>
      <c r="D113" s="23"/>
      <c r="E113" s="23"/>
      <c r="F113" s="54"/>
      <c r="G113" s="81">
        <f>G114/G115</f>
        <v>36.787277942730611</v>
      </c>
      <c r="H113" s="81">
        <f t="shared" ref="H113:N113" si="23">H114/H115</f>
        <v>36.269299549152457</v>
      </c>
      <c r="I113" s="81">
        <f t="shared" si="23"/>
        <v>35.14</v>
      </c>
      <c r="J113" s="81">
        <f t="shared" si="23"/>
        <v>35.135883938241442</v>
      </c>
      <c r="K113" s="81">
        <f t="shared" si="23"/>
        <v>35.117962129403779</v>
      </c>
      <c r="L113" s="81">
        <f t="shared" si="23"/>
        <v>35.069274612699928</v>
      </c>
      <c r="M113" s="81">
        <f t="shared" si="23"/>
        <v>35.055191627136509</v>
      </c>
      <c r="N113" s="81">
        <f t="shared" si="23"/>
        <v>35.055191627136509</v>
      </c>
      <c r="O113" s="21">
        <f t="shared" si="20"/>
        <v>96.652518970291723</v>
      </c>
      <c r="P113" s="9"/>
    </row>
    <row r="114" spans="1:18" hidden="1" x14ac:dyDescent="0.25">
      <c r="A114" s="17"/>
      <c r="B114" s="22" t="s">
        <v>134</v>
      </c>
      <c r="C114" s="23"/>
      <c r="D114" s="23"/>
      <c r="E114" s="23"/>
      <c r="F114" s="54"/>
      <c r="G114" s="54">
        <v>1462000</v>
      </c>
      <c r="H114" s="54">
        <v>1440000</v>
      </c>
      <c r="I114" s="54">
        <f>35.14*I115</f>
        <v>1395163.42</v>
      </c>
      <c r="J114" s="54">
        <v>1395000</v>
      </c>
      <c r="K114" s="54">
        <v>1396536</v>
      </c>
      <c r="L114" s="54">
        <v>1396704</v>
      </c>
      <c r="M114" s="54">
        <v>1396704</v>
      </c>
      <c r="N114" s="54">
        <v>1396704</v>
      </c>
      <c r="O114" s="21">
        <f t="shared" si="20"/>
        <v>96.993333333333325</v>
      </c>
      <c r="P114" s="9"/>
    </row>
    <row r="115" spans="1:18" ht="31.2" hidden="1" x14ac:dyDescent="0.25">
      <c r="A115" s="17"/>
      <c r="B115" s="22" t="s">
        <v>135</v>
      </c>
      <c r="C115" s="23"/>
      <c r="D115" s="23"/>
      <c r="E115" s="23"/>
      <c r="F115" s="54"/>
      <c r="G115" s="54">
        <v>39742</v>
      </c>
      <c r="H115" s="54">
        <v>39703</v>
      </c>
      <c r="I115" s="54">
        <v>39703</v>
      </c>
      <c r="J115" s="54">
        <v>39703</v>
      </c>
      <c r="K115" s="54">
        <v>39767</v>
      </c>
      <c r="L115" s="54">
        <v>39827</v>
      </c>
      <c r="M115" s="54">
        <v>39843</v>
      </c>
      <c r="N115" s="54">
        <v>39843</v>
      </c>
      <c r="O115" s="21">
        <f t="shared" si="20"/>
        <v>100.35261819006121</v>
      </c>
      <c r="P115" s="9"/>
    </row>
    <row r="116" spans="1:18" ht="16.2" hidden="1" x14ac:dyDescent="0.25">
      <c r="A116" s="17"/>
      <c r="B116" s="78" t="s">
        <v>136</v>
      </c>
      <c r="C116" s="23"/>
      <c r="D116" s="23"/>
      <c r="E116" s="23"/>
      <c r="F116" s="54"/>
      <c r="G116" s="79">
        <f>G117/G118</f>
        <v>59.81</v>
      </c>
      <c r="H116" s="79">
        <f t="shared" ref="H116:N116" si="24">H117/H118</f>
        <v>59.25</v>
      </c>
      <c r="I116" s="79">
        <f t="shared" si="24"/>
        <v>58.960000000000008</v>
      </c>
      <c r="J116" s="79">
        <f t="shared" si="24"/>
        <v>58.960000000000008</v>
      </c>
      <c r="K116" s="79">
        <f t="shared" si="24"/>
        <v>58.953335989728608</v>
      </c>
      <c r="L116" s="79">
        <f t="shared" si="24"/>
        <v>58.946607734806626</v>
      </c>
      <c r="M116" s="79">
        <f t="shared" si="24"/>
        <v>58.93849688507931</v>
      </c>
      <c r="N116" s="79">
        <f t="shared" si="24"/>
        <v>58.930391767148095</v>
      </c>
      <c r="O116" s="21">
        <f t="shared" si="20"/>
        <v>99.460576822190873</v>
      </c>
      <c r="P116" s="9"/>
    </row>
    <row r="117" spans="1:18" hidden="1" x14ac:dyDescent="0.25">
      <c r="A117" s="17"/>
      <c r="B117" s="22" t="s">
        <v>137</v>
      </c>
      <c r="C117" s="23"/>
      <c r="D117" s="23"/>
      <c r="E117" s="23"/>
      <c r="F117" s="54"/>
      <c r="G117" s="54">
        <f>59.81*G118</f>
        <v>2702096.18</v>
      </c>
      <c r="H117" s="54">
        <f>59.25*H118</f>
        <v>2671819.5</v>
      </c>
      <c r="I117" s="54">
        <f>58.96*I118</f>
        <v>2658742.2400000002</v>
      </c>
      <c r="J117" s="54">
        <f>58.96*J118</f>
        <v>2658742.2400000002</v>
      </c>
      <c r="K117" s="54">
        <v>2663158</v>
      </c>
      <c r="L117" s="54">
        <v>2667334</v>
      </c>
      <c r="M117" s="54">
        <v>2667910</v>
      </c>
      <c r="N117" s="54">
        <v>2668486</v>
      </c>
      <c r="O117" s="21">
        <f t="shared" si="20"/>
        <v>99.875234835287344</v>
      </c>
      <c r="P117" s="9"/>
    </row>
    <row r="118" spans="1:18" ht="31.2" hidden="1" x14ac:dyDescent="0.25">
      <c r="A118" s="17"/>
      <c r="B118" s="22" t="s">
        <v>135</v>
      </c>
      <c r="C118" s="23"/>
      <c r="D118" s="23"/>
      <c r="E118" s="23"/>
      <c r="F118" s="54"/>
      <c r="G118" s="54">
        <v>45178</v>
      </c>
      <c r="H118" s="54">
        <v>45094</v>
      </c>
      <c r="I118" s="54">
        <v>45094</v>
      </c>
      <c r="J118" s="54">
        <v>45094</v>
      </c>
      <c r="K118" s="54">
        <v>45174</v>
      </c>
      <c r="L118" s="54">
        <v>45250</v>
      </c>
      <c r="M118" s="54">
        <v>45266</v>
      </c>
      <c r="N118" s="54">
        <v>45282</v>
      </c>
      <c r="O118" s="21">
        <f t="shared" si="20"/>
        <v>100.41690690557503</v>
      </c>
      <c r="P118" s="9"/>
    </row>
    <row r="119" spans="1:18" ht="16.2" hidden="1" x14ac:dyDescent="0.25">
      <c r="A119" s="13"/>
      <c r="B119" s="14" t="s">
        <v>123</v>
      </c>
      <c r="C119" s="28"/>
      <c r="D119" s="28"/>
      <c r="E119" s="28"/>
      <c r="F119" s="15"/>
      <c r="G119" s="49">
        <f>G120/G121</f>
        <v>155.35111824563313</v>
      </c>
      <c r="H119" s="82">
        <f t="shared" ref="H119:N119" si="25">H120/H121</f>
        <v>155.59665903640723</v>
      </c>
      <c r="I119" s="82">
        <f t="shared" si="25"/>
        <v>155.60938053579702</v>
      </c>
      <c r="J119" s="82">
        <f t="shared" si="25"/>
        <v>155.60938053579702</v>
      </c>
      <c r="K119" s="82">
        <f t="shared" si="25"/>
        <v>139.8244960143646</v>
      </c>
      <c r="L119" s="82">
        <f t="shared" si="25"/>
        <v>127.88850259391042</v>
      </c>
      <c r="M119" s="82">
        <f t="shared" si="25"/>
        <v>123.35190265366542</v>
      </c>
      <c r="N119" s="82">
        <f t="shared" si="25"/>
        <v>119.6513567102154</v>
      </c>
      <c r="O119" s="21">
        <f t="shared" si="20"/>
        <v>76.89840993450818</v>
      </c>
      <c r="P119" s="9"/>
    </row>
    <row r="120" spans="1:18" ht="26.4" hidden="1" x14ac:dyDescent="0.25">
      <c r="A120" s="13"/>
      <c r="B120" s="27" t="s">
        <v>138</v>
      </c>
      <c r="C120" s="28" t="s">
        <v>139</v>
      </c>
      <c r="D120" s="28"/>
      <c r="E120" s="28"/>
      <c r="F120" s="15"/>
      <c r="G120" s="15">
        <v>5709775</v>
      </c>
      <c r="H120" s="54">
        <v>5709775</v>
      </c>
      <c r="I120" s="54">
        <v>5709775</v>
      </c>
      <c r="J120" s="54">
        <v>5709775</v>
      </c>
      <c r="K120" s="54">
        <v>5139529</v>
      </c>
      <c r="L120" s="54">
        <v>4708471</v>
      </c>
      <c r="M120" s="54">
        <v>4541447</v>
      </c>
      <c r="N120" s="54">
        <v>4405204</v>
      </c>
      <c r="O120" s="21">
        <f t="shared" si="20"/>
        <v>77.151971837769437</v>
      </c>
      <c r="P120" s="9"/>
    </row>
    <row r="121" spans="1:18" ht="31.2" hidden="1" x14ac:dyDescent="0.25">
      <c r="A121" s="13"/>
      <c r="B121" s="27" t="s">
        <v>126</v>
      </c>
      <c r="C121" s="28" t="s">
        <v>127</v>
      </c>
      <c r="D121" s="28"/>
      <c r="E121" s="28"/>
      <c r="F121" s="15"/>
      <c r="G121" s="15">
        <v>36754</v>
      </c>
      <c r="H121" s="54">
        <v>36696</v>
      </c>
      <c r="I121" s="54">
        <v>36693</v>
      </c>
      <c r="J121" s="54">
        <v>36693</v>
      </c>
      <c r="K121" s="54">
        <v>36757</v>
      </c>
      <c r="L121" s="54">
        <v>36817</v>
      </c>
      <c r="M121" s="54">
        <v>36817</v>
      </c>
      <c r="N121" s="54">
        <v>36817</v>
      </c>
      <c r="O121" s="21">
        <f t="shared" si="20"/>
        <v>100.32973621103119</v>
      </c>
      <c r="P121" s="9"/>
    </row>
    <row r="122" spans="1:18" ht="26.4" x14ac:dyDescent="0.25">
      <c r="A122" s="13">
        <v>20</v>
      </c>
      <c r="B122" s="31" t="s">
        <v>140</v>
      </c>
      <c r="C122" s="169" t="s">
        <v>125</v>
      </c>
      <c r="D122" s="83"/>
      <c r="E122" s="83"/>
      <c r="F122" s="84"/>
      <c r="G122" s="85">
        <v>698183</v>
      </c>
      <c r="H122" s="85">
        <v>697140</v>
      </c>
      <c r="I122" s="85">
        <v>696640</v>
      </c>
      <c r="J122" s="85">
        <v>696140</v>
      </c>
      <c r="K122" s="85">
        <v>695690</v>
      </c>
      <c r="L122" s="85">
        <v>695340</v>
      </c>
      <c r="M122" s="85">
        <v>694990</v>
      </c>
      <c r="N122" s="85">
        <v>694640</v>
      </c>
      <c r="O122" s="21">
        <f t="shared" si="20"/>
        <v>99.64139197291793</v>
      </c>
      <c r="P122" s="9" t="s">
        <v>114</v>
      </c>
    </row>
    <row r="123" spans="1:18" ht="46.8" x14ac:dyDescent="0.25">
      <c r="A123" s="13"/>
      <c r="B123" s="27" t="s">
        <v>542</v>
      </c>
      <c r="C123" s="169"/>
      <c r="D123" s="169"/>
      <c r="E123" s="169"/>
      <c r="F123" s="15"/>
      <c r="G123" s="15"/>
      <c r="H123" s="15"/>
      <c r="I123" s="15"/>
      <c r="J123" s="15"/>
      <c r="K123" s="15"/>
      <c r="L123" s="15"/>
      <c r="M123" s="15"/>
      <c r="N123" s="15"/>
      <c r="O123" s="16"/>
      <c r="P123" s="9" t="s">
        <v>114</v>
      </c>
    </row>
    <row r="124" spans="1:18" ht="26.4" x14ac:dyDescent="0.25">
      <c r="A124" s="17">
        <v>21</v>
      </c>
      <c r="B124" s="18" t="s">
        <v>141</v>
      </c>
      <c r="C124" s="19" t="s">
        <v>57</v>
      </c>
      <c r="D124" s="86"/>
      <c r="E124" s="86"/>
      <c r="F124" s="87"/>
      <c r="G124" s="87">
        <f t="shared" ref="G124:N124" si="26">G127/G126*100</f>
        <v>59.411764705882355</v>
      </c>
      <c r="H124" s="87">
        <f t="shared" si="26"/>
        <v>59.411764705882355</v>
      </c>
      <c r="I124" s="87">
        <f t="shared" si="26"/>
        <v>63.529411764705877</v>
      </c>
      <c r="J124" s="87">
        <f t="shared" si="26"/>
        <v>67.647058823529406</v>
      </c>
      <c r="K124" s="87">
        <f t="shared" si="26"/>
        <v>71.764705882352928</v>
      </c>
      <c r="L124" s="87">
        <f t="shared" si="26"/>
        <v>75.88235294117645</v>
      </c>
      <c r="M124" s="87">
        <f t="shared" si="26"/>
        <v>79.999999999999986</v>
      </c>
      <c r="N124" s="87">
        <f t="shared" si="26"/>
        <v>100</v>
      </c>
      <c r="O124" s="21"/>
      <c r="P124" s="9" t="s">
        <v>114</v>
      </c>
    </row>
    <row r="125" spans="1:18" hidden="1" x14ac:dyDescent="0.25">
      <c r="A125" s="88"/>
      <c r="B125" s="89" t="s">
        <v>67</v>
      </c>
      <c r="C125" s="90"/>
      <c r="D125" s="90"/>
      <c r="E125" s="90"/>
      <c r="F125" s="91"/>
      <c r="G125" s="91"/>
      <c r="H125" s="91"/>
      <c r="I125" s="91"/>
      <c r="J125" s="91"/>
      <c r="K125" s="91"/>
      <c r="L125" s="91"/>
      <c r="M125" s="91"/>
      <c r="N125" s="91"/>
      <c r="O125" s="21"/>
      <c r="P125" s="9"/>
    </row>
    <row r="126" spans="1:18" hidden="1" x14ac:dyDescent="0.25">
      <c r="A126" s="88"/>
      <c r="B126" s="89" t="s">
        <v>142</v>
      </c>
      <c r="C126" s="90" t="s">
        <v>143</v>
      </c>
      <c r="D126" s="90"/>
      <c r="E126" s="90">
        <v>34</v>
      </c>
      <c r="F126" s="91">
        <v>34</v>
      </c>
      <c r="G126" s="91">
        <v>34</v>
      </c>
      <c r="H126" s="91">
        <v>34</v>
      </c>
      <c r="I126" s="91">
        <v>34</v>
      </c>
      <c r="J126" s="91">
        <v>34</v>
      </c>
      <c r="K126" s="91">
        <v>34</v>
      </c>
      <c r="L126" s="91">
        <v>34</v>
      </c>
      <c r="M126" s="91">
        <v>34</v>
      </c>
      <c r="N126" s="91">
        <v>34</v>
      </c>
      <c r="O126" s="21"/>
      <c r="P126" s="9"/>
    </row>
    <row r="127" spans="1:18" hidden="1" x14ac:dyDescent="0.25">
      <c r="A127" s="88"/>
      <c r="B127" s="89" t="s">
        <v>144</v>
      </c>
      <c r="C127" s="90" t="s">
        <v>143</v>
      </c>
      <c r="D127" s="90"/>
      <c r="E127" s="90"/>
      <c r="F127" s="91"/>
      <c r="G127" s="91">
        <v>20.2</v>
      </c>
      <c r="H127" s="91">
        <v>20.2</v>
      </c>
      <c r="I127" s="91">
        <f>20.2+1.4</f>
        <v>21.599999999999998</v>
      </c>
      <c r="J127" s="91">
        <f>I127+1.4</f>
        <v>22.999999999999996</v>
      </c>
      <c r="K127" s="91">
        <f>J127+1.4</f>
        <v>24.399999999999995</v>
      </c>
      <c r="L127" s="91">
        <f>K127+1.4</f>
        <v>25.799999999999994</v>
      </c>
      <c r="M127" s="91">
        <f>L127+1.4</f>
        <v>27.199999999999992</v>
      </c>
      <c r="N127" s="91">
        <v>34</v>
      </c>
      <c r="O127" s="21"/>
      <c r="P127" s="9"/>
    </row>
    <row r="128" spans="1:18" hidden="1" x14ac:dyDescent="0.25">
      <c r="A128" s="13"/>
      <c r="B128" s="27" t="s">
        <v>145</v>
      </c>
      <c r="C128" s="169"/>
      <c r="D128" s="169"/>
      <c r="E128" s="169"/>
      <c r="F128" s="15"/>
      <c r="G128" s="15"/>
      <c r="H128" s="15"/>
      <c r="I128" s="15"/>
      <c r="J128" s="15"/>
      <c r="K128" s="15"/>
      <c r="L128" s="15"/>
      <c r="M128" s="15"/>
      <c r="N128" s="15"/>
      <c r="O128" s="16"/>
      <c r="P128" s="9"/>
      <c r="R128" s="4" t="s">
        <v>146</v>
      </c>
    </row>
    <row r="129" spans="1:16" ht="26.4" x14ac:dyDescent="0.25">
      <c r="A129" s="17">
        <v>22</v>
      </c>
      <c r="B129" s="18" t="s">
        <v>147</v>
      </c>
      <c r="C129" s="19" t="s">
        <v>143</v>
      </c>
      <c r="D129" s="19"/>
      <c r="E129" s="19"/>
      <c r="F129" s="75"/>
      <c r="G129" s="75">
        <v>9.07</v>
      </c>
      <c r="H129" s="75">
        <v>9.0670000000000002</v>
      </c>
      <c r="I129" s="75">
        <v>9.0670000000000002</v>
      </c>
      <c r="J129" s="75">
        <v>8.0670000000000002</v>
      </c>
      <c r="K129" s="75">
        <v>7.0670000000000002</v>
      </c>
      <c r="L129" s="75">
        <v>6.0670000000000002</v>
      </c>
      <c r="M129" s="75">
        <v>0</v>
      </c>
      <c r="N129" s="75">
        <v>0</v>
      </c>
      <c r="O129" s="21"/>
      <c r="P129" s="26" t="s">
        <v>114</v>
      </c>
    </row>
    <row r="130" spans="1:16" ht="31.2" x14ac:dyDescent="0.25">
      <c r="A130" s="17">
        <v>23</v>
      </c>
      <c r="B130" s="18" t="s">
        <v>148</v>
      </c>
      <c r="C130" s="19" t="s">
        <v>149</v>
      </c>
      <c r="D130" s="19"/>
      <c r="E130" s="19"/>
      <c r="F130" s="75">
        <v>25.5</v>
      </c>
      <c r="G130" s="75">
        <v>27.6</v>
      </c>
      <c r="H130" s="75">
        <v>22.7</v>
      </c>
      <c r="I130" s="75">
        <v>22.7</v>
      </c>
      <c r="J130" s="75">
        <v>22.7</v>
      </c>
      <c r="K130" s="75">
        <v>22.7</v>
      </c>
      <c r="L130" s="75">
        <v>22.7</v>
      </c>
      <c r="M130" s="75">
        <v>22.7</v>
      </c>
      <c r="N130" s="75">
        <v>22.7</v>
      </c>
      <c r="O130" s="21">
        <f>N130/H130*100</f>
        <v>100</v>
      </c>
      <c r="P130" s="26" t="s">
        <v>114</v>
      </c>
    </row>
    <row r="131" spans="1:16" ht="26.4" x14ac:dyDescent="0.25">
      <c r="A131" s="17"/>
      <c r="B131" s="92" t="s">
        <v>150</v>
      </c>
      <c r="C131" s="19" t="s">
        <v>151</v>
      </c>
      <c r="D131" s="19"/>
      <c r="E131" s="19"/>
      <c r="F131" s="75">
        <v>95</v>
      </c>
      <c r="G131" s="75">
        <v>96</v>
      </c>
      <c r="H131" s="75">
        <v>97</v>
      </c>
      <c r="I131" s="75">
        <v>98</v>
      </c>
      <c r="J131" s="75">
        <v>96</v>
      </c>
      <c r="K131" s="75">
        <v>94</v>
      </c>
      <c r="L131" s="75">
        <v>92</v>
      </c>
      <c r="M131" s="75">
        <v>90</v>
      </c>
      <c r="N131" s="75">
        <v>88</v>
      </c>
      <c r="O131" s="21">
        <f t="shared" ref="O131:O140" si="27">N131/H131*100</f>
        <v>90.721649484536087</v>
      </c>
      <c r="P131" s="26" t="s">
        <v>114</v>
      </c>
    </row>
    <row r="132" spans="1:16" hidden="1" x14ac:dyDescent="0.25">
      <c r="A132" s="13"/>
      <c r="B132" s="27" t="s">
        <v>152</v>
      </c>
      <c r="C132" s="169"/>
      <c r="D132" s="169"/>
      <c r="E132" s="169"/>
      <c r="F132" s="77"/>
      <c r="G132" s="77"/>
      <c r="H132" s="77"/>
      <c r="I132" s="77"/>
      <c r="J132" s="77"/>
      <c r="K132" s="77"/>
      <c r="L132" s="77"/>
      <c r="M132" s="77"/>
      <c r="N132" s="77"/>
      <c r="O132" s="21"/>
      <c r="P132" s="9"/>
    </row>
    <row r="133" spans="1:16" ht="26.4" x14ac:dyDescent="0.25">
      <c r="A133" s="13">
        <v>24</v>
      </c>
      <c r="B133" s="31" t="s">
        <v>153</v>
      </c>
      <c r="C133" s="169" t="s">
        <v>143</v>
      </c>
      <c r="D133" s="169"/>
      <c r="E133" s="169"/>
      <c r="F133" s="77">
        <v>10.3</v>
      </c>
      <c r="G133" s="77">
        <v>13.3</v>
      </c>
      <c r="H133" s="77">
        <v>8.5</v>
      </c>
      <c r="I133" s="77">
        <v>8.5</v>
      </c>
      <c r="J133" s="77">
        <v>8.5</v>
      </c>
      <c r="K133" s="77">
        <v>8.5</v>
      </c>
      <c r="L133" s="77">
        <v>8.5</v>
      </c>
      <c r="M133" s="77">
        <v>8.5</v>
      </c>
      <c r="N133" s="77">
        <v>8.5</v>
      </c>
      <c r="O133" s="21">
        <f t="shared" si="27"/>
        <v>100</v>
      </c>
      <c r="P133" s="9" t="s">
        <v>114</v>
      </c>
    </row>
    <row r="134" spans="1:16" ht="26.4" x14ac:dyDescent="0.25">
      <c r="A134" s="13"/>
      <c r="B134" s="93" t="s">
        <v>154</v>
      </c>
      <c r="C134" s="169" t="s">
        <v>143</v>
      </c>
      <c r="D134" s="169"/>
      <c r="E134" s="169"/>
      <c r="F134" s="77">
        <v>0.3</v>
      </c>
      <c r="G134" s="77">
        <v>0.3</v>
      </c>
      <c r="H134" s="77">
        <v>0.3</v>
      </c>
      <c r="I134" s="77">
        <v>0.3</v>
      </c>
      <c r="J134" s="77">
        <v>0.3</v>
      </c>
      <c r="K134" s="77">
        <v>0.3</v>
      </c>
      <c r="L134" s="77">
        <v>0.3</v>
      </c>
      <c r="M134" s="77">
        <v>0.3</v>
      </c>
      <c r="N134" s="77">
        <v>0.3</v>
      </c>
      <c r="O134" s="21">
        <f t="shared" si="27"/>
        <v>100</v>
      </c>
      <c r="P134" s="9" t="s">
        <v>114</v>
      </c>
    </row>
    <row r="135" spans="1:16" ht="26.4" x14ac:dyDescent="0.25">
      <c r="A135" s="13"/>
      <c r="B135" s="93" t="s">
        <v>150</v>
      </c>
      <c r="C135" s="169" t="s">
        <v>57</v>
      </c>
      <c r="D135" s="169"/>
      <c r="E135" s="169"/>
      <c r="F135" s="77">
        <v>82</v>
      </c>
      <c r="G135" s="77">
        <v>83</v>
      </c>
      <c r="H135" s="77">
        <v>84</v>
      </c>
      <c r="I135" s="77">
        <v>86</v>
      </c>
      <c r="J135" s="77">
        <v>88</v>
      </c>
      <c r="K135" s="77">
        <v>90</v>
      </c>
      <c r="L135" s="77">
        <v>88</v>
      </c>
      <c r="M135" s="77">
        <v>86</v>
      </c>
      <c r="N135" s="77">
        <v>84</v>
      </c>
      <c r="O135" s="21"/>
      <c r="P135" s="9" t="s">
        <v>114</v>
      </c>
    </row>
    <row r="136" spans="1:16" x14ac:dyDescent="0.25">
      <c r="A136" s="13"/>
      <c r="B136" s="31" t="s">
        <v>155</v>
      </c>
      <c r="C136" s="169"/>
      <c r="D136" s="169"/>
      <c r="E136" s="169"/>
      <c r="F136" s="77"/>
      <c r="G136" s="77"/>
      <c r="H136" s="77"/>
      <c r="I136" s="77"/>
      <c r="J136" s="77"/>
      <c r="K136" s="77"/>
      <c r="L136" s="77"/>
      <c r="M136" s="77"/>
      <c r="N136" s="77"/>
      <c r="O136" s="21"/>
      <c r="P136" s="9"/>
    </row>
    <row r="137" spans="1:16" ht="26.4" x14ac:dyDescent="0.25">
      <c r="A137" s="55">
        <v>25</v>
      </c>
      <c r="B137" s="61" t="s">
        <v>156</v>
      </c>
      <c r="C137" s="57" t="s">
        <v>30</v>
      </c>
      <c r="D137" s="57"/>
      <c r="E137" s="57"/>
      <c r="F137" s="94">
        <v>24</v>
      </c>
      <c r="G137" s="94">
        <v>24</v>
      </c>
      <c r="H137" s="94">
        <v>24</v>
      </c>
      <c r="I137" s="94">
        <v>24</v>
      </c>
      <c r="J137" s="94">
        <v>24</v>
      </c>
      <c r="K137" s="94">
        <v>24</v>
      </c>
      <c r="L137" s="94">
        <v>24</v>
      </c>
      <c r="M137" s="94">
        <v>24</v>
      </c>
      <c r="N137" s="94">
        <v>24</v>
      </c>
      <c r="O137" s="59">
        <f t="shared" si="27"/>
        <v>100</v>
      </c>
      <c r="P137" s="60" t="s">
        <v>114</v>
      </c>
    </row>
    <row r="138" spans="1:16" ht="26.4" x14ac:dyDescent="0.25">
      <c r="A138" s="55">
        <v>26</v>
      </c>
      <c r="B138" s="61" t="s">
        <v>157</v>
      </c>
      <c r="C138" s="57" t="s">
        <v>158</v>
      </c>
      <c r="D138" s="57"/>
      <c r="E138" s="57"/>
      <c r="F138" s="94">
        <v>401</v>
      </c>
      <c r="G138" s="94">
        <v>401</v>
      </c>
      <c r="H138" s="94">
        <v>401</v>
      </c>
      <c r="I138" s="94">
        <v>401</v>
      </c>
      <c r="J138" s="94">
        <v>401</v>
      </c>
      <c r="K138" s="94">
        <v>401</v>
      </c>
      <c r="L138" s="94">
        <v>401</v>
      </c>
      <c r="M138" s="94">
        <v>401</v>
      </c>
      <c r="N138" s="94">
        <v>401</v>
      </c>
      <c r="O138" s="59">
        <f t="shared" si="27"/>
        <v>100</v>
      </c>
      <c r="P138" s="60" t="s">
        <v>114</v>
      </c>
    </row>
    <row r="139" spans="1:16" ht="40.799999999999997" customHeight="1" x14ac:dyDescent="0.25">
      <c r="A139" s="55">
        <v>27</v>
      </c>
      <c r="B139" s="61" t="s">
        <v>159</v>
      </c>
      <c r="C139" s="57" t="s">
        <v>143</v>
      </c>
      <c r="D139" s="57"/>
      <c r="E139" s="57"/>
      <c r="F139" s="94">
        <v>111.9</v>
      </c>
      <c r="G139" s="94">
        <v>84.9</v>
      </c>
      <c r="H139" s="94">
        <v>84.9</v>
      </c>
      <c r="I139" s="94">
        <v>84.9</v>
      </c>
      <c r="J139" s="94">
        <v>84.9</v>
      </c>
      <c r="K139" s="94">
        <v>84.9</v>
      </c>
      <c r="L139" s="94">
        <v>84.9</v>
      </c>
      <c r="M139" s="94">
        <v>84.9</v>
      </c>
      <c r="N139" s="94">
        <v>84.9</v>
      </c>
      <c r="O139" s="59">
        <f t="shared" si="27"/>
        <v>100</v>
      </c>
      <c r="P139" s="60" t="s">
        <v>114</v>
      </c>
    </row>
    <row r="140" spans="1:16" ht="26.4" x14ac:dyDescent="0.25">
      <c r="A140" s="55"/>
      <c r="B140" s="61" t="s">
        <v>154</v>
      </c>
      <c r="C140" s="57" t="s">
        <v>143</v>
      </c>
      <c r="D140" s="57"/>
      <c r="E140" s="57"/>
      <c r="F140" s="94">
        <v>49.3</v>
      </c>
      <c r="G140" s="94">
        <v>44.8</v>
      </c>
      <c r="H140" s="94">
        <v>44.8</v>
      </c>
      <c r="I140" s="94">
        <v>44.8</v>
      </c>
      <c r="J140" s="94">
        <v>44.8</v>
      </c>
      <c r="K140" s="94">
        <v>43.8</v>
      </c>
      <c r="L140" s="94">
        <v>42.8</v>
      </c>
      <c r="M140" s="94">
        <v>41.8</v>
      </c>
      <c r="N140" s="94">
        <v>41.8</v>
      </c>
      <c r="O140" s="59">
        <f t="shared" si="27"/>
        <v>93.303571428571431</v>
      </c>
      <c r="P140" s="60" t="s">
        <v>114</v>
      </c>
    </row>
    <row r="141" spans="1:16" ht="26.4" x14ac:dyDescent="0.25">
      <c r="A141" s="17">
        <v>28</v>
      </c>
      <c r="B141" s="18" t="s">
        <v>160</v>
      </c>
      <c r="C141" s="19" t="s">
        <v>57</v>
      </c>
      <c r="D141" s="19"/>
      <c r="E141" s="19"/>
      <c r="F141" s="75"/>
      <c r="G141" s="75"/>
      <c r="H141" s="75"/>
      <c r="I141" s="75">
        <v>100</v>
      </c>
      <c r="J141" s="75">
        <v>100</v>
      </c>
      <c r="K141" s="75">
        <v>100</v>
      </c>
      <c r="L141" s="75">
        <v>100</v>
      </c>
      <c r="M141" s="75">
        <v>100</v>
      </c>
      <c r="N141" s="75">
        <v>100</v>
      </c>
      <c r="O141" s="21"/>
      <c r="P141" s="9" t="s">
        <v>114</v>
      </c>
    </row>
    <row r="142" spans="1:16" hidden="1" x14ac:dyDescent="0.25">
      <c r="A142" s="17"/>
      <c r="B142" s="95" t="s">
        <v>67</v>
      </c>
      <c r="C142" s="19"/>
      <c r="D142" s="19"/>
      <c r="E142" s="19"/>
      <c r="F142" s="75"/>
      <c r="G142" s="75"/>
      <c r="H142" s="75"/>
      <c r="I142" s="75"/>
      <c r="J142" s="75"/>
      <c r="K142" s="75"/>
      <c r="L142" s="75"/>
      <c r="M142" s="75"/>
      <c r="N142" s="75"/>
      <c r="O142" s="21"/>
      <c r="P142" s="9"/>
    </row>
    <row r="143" spans="1:16" ht="26.4" hidden="1" x14ac:dyDescent="0.25">
      <c r="A143" s="17"/>
      <c r="B143" s="22" t="s">
        <v>161</v>
      </c>
      <c r="C143" s="19" t="s">
        <v>30</v>
      </c>
      <c r="D143" s="19"/>
      <c r="E143" s="19"/>
      <c r="F143" s="75"/>
      <c r="G143" s="75"/>
      <c r="H143" s="75"/>
      <c r="I143" s="75"/>
      <c r="J143" s="75"/>
      <c r="K143" s="75"/>
      <c r="L143" s="75"/>
      <c r="M143" s="75"/>
      <c r="N143" s="75"/>
      <c r="O143" s="21"/>
      <c r="P143" s="9" t="s">
        <v>114</v>
      </c>
    </row>
    <row r="144" spans="1:16" ht="26.4" hidden="1" x14ac:dyDescent="0.25">
      <c r="A144" s="17"/>
      <c r="B144" s="22" t="s">
        <v>162</v>
      </c>
      <c r="C144" s="19" t="s">
        <v>30</v>
      </c>
      <c r="D144" s="19"/>
      <c r="E144" s="19"/>
      <c r="F144" s="75"/>
      <c r="G144" s="75"/>
      <c r="H144" s="75"/>
      <c r="I144" s="75"/>
      <c r="J144" s="75"/>
      <c r="K144" s="75"/>
      <c r="L144" s="75"/>
      <c r="M144" s="75"/>
      <c r="N144" s="75"/>
      <c r="O144" s="21"/>
      <c r="P144" s="9" t="s">
        <v>114</v>
      </c>
    </row>
    <row r="145" spans="1:16" ht="52.8" x14ac:dyDescent="0.25">
      <c r="A145" s="13">
        <v>29</v>
      </c>
      <c r="B145" s="31" t="s">
        <v>163</v>
      </c>
      <c r="C145" s="169" t="s">
        <v>30</v>
      </c>
      <c r="D145" s="169"/>
      <c r="E145" s="169"/>
      <c r="F145" s="16"/>
      <c r="G145" s="8">
        <v>0</v>
      </c>
      <c r="H145" s="8">
        <f>SUM(H146:H149)</f>
        <v>0</v>
      </c>
      <c r="I145" s="8">
        <f t="shared" ref="I145:N145" si="28">SUM(I146:I149)</f>
        <v>1</v>
      </c>
      <c r="J145" s="8">
        <f t="shared" si="28"/>
        <v>0</v>
      </c>
      <c r="K145" s="8">
        <f t="shared" si="28"/>
        <v>1</v>
      </c>
      <c r="L145" s="8">
        <f t="shared" si="28"/>
        <v>0</v>
      </c>
      <c r="M145" s="8">
        <f t="shared" si="28"/>
        <v>0</v>
      </c>
      <c r="N145" s="8">
        <f t="shared" si="28"/>
        <v>1</v>
      </c>
      <c r="O145" s="8"/>
      <c r="P145" s="9" t="s">
        <v>164</v>
      </c>
    </row>
    <row r="146" spans="1:16" s="74" customFormat="1" x14ac:dyDescent="0.25">
      <c r="A146" s="13"/>
      <c r="B146" s="52" t="s">
        <v>31</v>
      </c>
      <c r="C146" s="28"/>
      <c r="D146" s="28"/>
      <c r="E146" s="28"/>
      <c r="F146" s="29"/>
      <c r="G146" s="30"/>
      <c r="H146" s="30"/>
      <c r="I146" s="30"/>
      <c r="J146" s="30"/>
      <c r="K146" s="30"/>
      <c r="L146" s="30"/>
      <c r="M146" s="30"/>
      <c r="N146" s="30"/>
      <c r="O146" s="30"/>
      <c r="P146" s="73"/>
    </row>
    <row r="147" spans="1:16" s="74" customFormat="1" x14ac:dyDescent="0.25">
      <c r="A147" s="13"/>
      <c r="B147" s="39" t="s">
        <v>165</v>
      </c>
      <c r="C147" s="28"/>
      <c r="D147" s="28"/>
      <c r="E147" s="28"/>
      <c r="F147" s="29"/>
      <c r="G147" s="30"/>
      <c r="H147" s="30"/>
      <c r="I147" s="30">
        <v>1</v>
      </c>
      <c r="J147" s="30"/>
      <c r="K147" s="30"/>
      <c r="L147" s="30"/>
      <c r="M147" s="30"/>
      <c r="N147" s="30"/>
      <c r="O147" s="30"/>
      <c r="P147" s="73"/>
    </row>
    <row r="148" spans="1:16" s="74" customFormat="1" hidden="1" x14ac:dyDescent="0.25">
      <c r="A148" s="13"/>
      <c r="B148" s="39" t="s">
        <v>166</v>
      </c>
      <c r="C148" s="28"/>
      <c r="D148" s="28"/>
      <c r="E148" s="28"/>
      <c r="F148" s="29"/>
      <c r="G148" s="30"/>
      <c r="H148" s="30"/>
      <c r="I148" s="30"/>
      <c r="J148" s="30"/>
      <c r="K148" s="30">
        <v>1</v>
      </c>
      <c r="L148" s="30"/>
      <c r="M148" s="30"/>
      <c r="N148" s="30"/>
      <c r="O148" s="30"/>
      <c r="P148" s="73"/>
    </row>
    <row r="149" spans="1:16" s="74" customFormat="1" hidden="1" x14ac:dyDescent="0.25">
      <c r="A149" s="13"/>
      <c r="B149" s="39" t="s">
        <v>167</v>
      </c>
      <c r="C149" s="28"/>
      <c r="D149" s="28"/>
      <c r="E149" s="28"/>
      <c r="F149" s="29"/>
      <c r="G149" s="30"/>
      <c r="H149" s="30"/>
      <c r="I149" s="30"/>
      <c r="J149" s="30"/>
      <c r="K149" s="30"/>
      <c r="L149" s="30"/>
      <c r="M149" s="30"/>
      <c r="N149" s="30">
        <v>1</v>
      </c>
      <c r="O149" s="30"/>
      <c r="P149" s="73"/>
    </row>
    <row r="150" spans="1:16" ht="52.8" x14ac:dyDescent="0.25">
      <c r="A150" s="13">
        <v>30</v>
      </c>
      <c r="B150" s="31" t="s">
        <v>168</v>
      </c>
      <c r="C150" s="169" t="s">
        <v>30</v>
      </c>
      <c r="D150" s="169"/>
      <c r="E150" s="169"/>
      <c r="F150" s="16"/>
      <c r="G150" s="8">
        <f>SUM(G152:G158)</f>
        <v>5</v>
      </c>
      <c r="H150" s="8">
        <f t="shared" ref="H150:N150" si="29">SUM(H153:H158)</f>
        <v>3</v>
      </c>
      <c r="I150" s="8">
        <f t="shared" si="29"/>
        <v>2</v>
      </c>
      <c r="J150" s="8">
        <f t="shared" si="29"/>
        <v>3</v>
      </c>
      <c r="K150" s="8">
        <f t="shared" si="29"/>
        <v>2</v>
      </c>
      <c r="L150" s="8">
        <f t="shared" si="29"/>
        <v>2</v>
      </c>
      <c r="M150" s="8">
        <f t="shared" si="29"/>
        <v>1</v>
      </c>
      <c r="N150" s="8">
        <f t="shared" si="29"/>
        <v>0</v>
      </c>
      <c r="O150" s="8"/>
      <c r="P150" s="9" t="s">
        <v>164</v>
      </c>
    </row>
    <row r="151" spans="1:16" s="74" customFormat="1" x14ac:dyDescent="0.25">
      <c r="A151" s="13"/>
      <c r="B151" s="52" t="s">
        <v>31</v>
      </c>
      <c r="C151" s="28"/>
      <c r="D151" s="28"/>
      <c r="E151" s="28"/>
      <c r="F151" s="29"/>
      <c r="G151" s="30"/>
      <c r="H151" s="30"/>
      <c r="I151" s="30"/>
      <c r="J151" s="30"/>
      <c r="K151" s="30"/>
      <c r="L151" s="30"/>
      <c r="M151" s="30"/>
      <c r="N151" s="30"/>
      <c r="O151" s="30"/>
      <c r="P151" s="73"/>
    </row>
    <row r="152" spans="1:16" s="74" customFormat="1" hidden="1" x14ac:dyDescent="0.25">
      <c r="A152" s="13"/>
      <c r="B152" s="39" t="s">
        <v>169</v>
      </c>
      <c r="C152" s="28"/>
      <c r="D152" s="28"/>
      <c r="E152" s="28"/>
      <c r="F152" s="29"/>
      <c r="G152" s="30">
        <v>5</v>
      </c>
      <c r="H152" s="30"/>
      <c r="I152" s="30"/>
      <c r="J152" s="30"/>
      <c r="K152" s="30"/>
      <c r="L152" s="30"/>
      <c r="M152" s="30"/>
      <c r="N152" s="30"/>
      <c r="O152" s="30"/>
      <c r="P152" s="73"/>
    </row>
    <row r="153" spans="1:16" s="74" customFormat="1" hidden="1" x14ac:dyDescent="0.25">
      <c r="A153" s="13"/>
      <c r="B153" s="39" t="s">
        <v>170</v>
      </c>
      <c r="C153" s="28"/>
      <c r="D153" s="28"/>
      <c r="E153" s="28"/>
      <c r="F153" s="29"/>
      <c r="G153" s="30"/>
      <c r="H153" s="30">
        <v>3</v>
      </c>
      <c r="I153" s="30"/>
      <c r="J153" s="30"/>
      <c r="K153" s="30"/>
      <c r="L153" s="30"/>
      <c r="M153" s="30"/>
      <c r="N153" s="30"/>
      <c r="O153" s="30"/>
      <c r="P153" s="73"/>
    </row>
    <row r="154" spans="1:16" s="74" customFormat="1" x14ac:dyDescent="0.25">
      <c r="A154" s="13"/>
      <c r="B154" s="39" t="s">
        <v>171</v>
      </c>
      <c r="C154" s="28"/>
      <c r="D154" s="28"/>
      <c r="E154" s="28"/>
      <c r="F154" s="29"/>
      <c r="G154" s="30"/>
      <c r="H154" s="30"/>
      <c r="I154" s="30">
        <v>2</v>
      </c>
      <c r="J154" s="30"/>
      <c r="K154" s="30"/>
      <c r="L154" s="30"/>
      <c r="M154" s="30"/>
      <c r="N154" s="30"/>
      <c r="O154" s="30"/>
      <c r="P154" s="73"/>
    </row>
    <row r="155" spans="1:16" s="74" customFormat="1" hidden="1" x14ac:dyDescent="0.25">
      <c r="A155" s="13"/>
      <c r="B155" s="39" t="s">
        <v>172</v>
      </c>
      <c r="C155" s="28"/>
      <c r="D155" s="28"/>
      <c r="E155" s="28"/>
      <c r="F155" s="29"/>
      <c r="G155" s="30"/>
      <c r="H155" s="30"/>
      <c r="I155" s="30"/>
      <c r="J155" s="30">
        <v>2</v>
      </c>
      <c r="K155" s="30"/>
      <c r="L155" s="30"/>
      <c r="M155" s="30"/>
      <c r="N155" s="30"/>
      <c r="O155" s="30"/>
      <c r="P155" s="73"/>
    </row>
    <row r="156" spans="1:16" s="74" customFormat="1" hidden="1" x14ac:dyDescent="0.25">
      <c r="A156" s="13"/>
      <c r="B156" s="39" t="s">
        <v>173</v>
      </c>
      <c r="C156" s="28"/>
      <c r="D156" s="28"/>
      <c r="E156" s="28"/>
      <c r="F156" s="29"/>
      <c r="G156" s="30"/>
      <c r="H156" s="30"/>
      <c r="I156" s="30"/>
      <c r="J156" s="30">
        <v>1</v>
      </c>
      <c r="K156" s="30"/>
      <c r="L156" s="30"/>
      <c r="M156" s="30"/>
      <c r="N156" s="30"/>
      <c r="O156" s="30"/>
      <c r="P156" s="73"/>
    </row>
    <row r="157" spans="1:16" s="74" customFormat="1" hidden="1" x14ac:dyDescent="0.25">
      <c r="A157" s="13"/>
      <c r="B157" s="39" t="s">
        <v>174</v>
      </c>
      <c r="C157" s="28"/>
      <c r="D157" s="28"/>
      <c r="E157" s="28"/>
      <c r="F157" s="29"/>
      <c r="G157" s="30"/>
      <c r="H157" s="30"/>
      <c r="I157" s="30"/>
      <c r="J157" s="30"/>
      <c r="K157" s="30">
        <v>2</v>
      </c>
      <c r="L157" s="30"/>
      <c r="M157" s="30"/>
      <c r="N157" s="30"/>
      <c r="O157" s="30"/>
      <c r="P157" s="73"/>
    </row>
    <row r="158" spans="1:16" s="74" customFormat="1" hidden="1" x14ac:dyDescent="0.25">
      <c r="A158" s="13"/>
      <c r="B158" s="39" t="s">
        <v>175</v>
      </c>
      <c r="C158" s="28"/>
      <c r="D158" s="28"/>
      <c r="E158" s="28"/>
      <c r="F158" s="29"/>
      <c r="G158" s="30"/>
      <c r="H158" s="30"/>
      <c r="I158" s="30"/>
      <c r="J158" s="30"/>
      <c r="K158" s="30"/>
      <c r="L158" s="30">
        <v>2</v>
      </c>
      <c r="M158" s="30">
        <v>1</v>
      </c>
      <c r="N158" s="30"/>
      <c r="O158" s="30"/>
      <c r="P158" s="73"/>
    </row>
    <row r="159" spans="1:16" ht="52.8" x14ac:dyDescent="0.25">
      <c r="A159" s="13">
        <v>31</v>
      </c>
      <c r="B159" s="31" t="s">
        <v>176</v>
      </c>
      <c r="C159" s="169" t="s">
        <v>30</v>
      </c>
      <c r="D159" s="169"/>
      <c r="E159" s="169"/>
      <c r="F159" s="16"/>
      <c r="G159" s="16">
        <v>2</v>
      </c>
      <c r="H159" s="16">
        <v>2</v>
      </c>
      <c r="I159" s="16">
        <f t="shared" ref="I159:N159" si="30">I150</f>
        <v>2</v>
      </c>
      <c r="J159" s="16">
        <f t="shared" si="30"/>
        <v>3</v>
      </c>
      <c r="K159" s="16">
        <f t="shared" si="30"/>
        <v>2</v>
      </c>
      <c r="L159" s="16">
        <f t="shared" si="30"/>
        <v>2</v>
      </c>
      <c r="M159" s="16">
        <f t="shared" si="30"/>
        <v>1</v>
      </c>
      <c r="N159" s="16">
        <f t="shared" si="30"/>
        <v>0</v>
      </c>
      <c r="O159" s="16"/>
      <c r="P159" s="9" t="s">
        <v>164</v>
      </c>
    </row>
    <row r="160" spans="1:16" ht="26.4" x14ac:dyDescent="0.25">
      <c r="A160" s="13"/>
      <c r="B160" s="27" t="s">
        <v>177</v>
      </c>
      <c r="C160" s="169"/>
      <c r="D160" s="169"/>
      <c r="E160" s="169"/>
      <c r="F160" s="15"/>
      <c r="G160" s="15"/>
      <c r="H160" s="15"/>
      <c r="I160" s="15"/>
      <c r="J160" s="15"/>
      <c r="K160" s="15"/>
      <c r="L160" s="15"/>
      <c r="M160" s="15"/>
      <c r="N160" s="15"/>
      <c r="O160" s="16"/>
      <c r="P160" s="9" t="s">
        <v>758</v>
      </c>
    </row>
    <row r="161" spans="1:16" ht="31.2" x14ac:dyDescent="0.25">
      <c r="A161" s="13">
        <v>32</v>
      </c>
      <c r="B161" s="31" t="s">
        <v>178</v>
      </c>
      <c r="C161" s="169" t="s">
        <v>63</v>
      </c>
      <c r="D161" s="169"/>
      <c r="E161" s="169"/>
      <c r="F161" s="16" t="s">
        <v>64</v>
      </c>
      <c r="G161" s="16" t="s">
        <v>64</v>
      </c>
      <c r="H161" s="16" t="s">
        <v>64</v>
      </c>
      <c r="I161" s="16" t="s">
        <v>64</v>
      </c>
      <c r="J161" s="16" t="s">
        <v>64</v>
      </c>
      <c r="K161" s="16" t="s">
        <v>64</v>
      </c>
      <c r="L161" s="16" t="s">
        <v>64</v>
      </c>
      <c r="M161" s="16" t="s">
        <v>64</v>
      </c>
      <c r="N161" s="16" t="s">
        <v>64</v>
      </c>
      <c r="O161" s="16"/>
      <c r="P161" s="9" t="s">
        <v>758</v>
      </c>
    </row>
    <row r="162" spans="1:16" ht="31.2" x14ac:dyDescent="0.25">
      <c r="A162" s="13">
        <v>33</v>
      </c>
      <c r="B162" s="31" t="s">
        <v>179</v>
      </c>
      <c r="C162" s="169" t="s">
        <v>180</v>
      </c>
      <c r="D162" s="169"/>
      <c r="E162" s="169"/>
      <c r="F162" s="84">
        <v>6.9</v>
      </c>
      <c r="G162" s="84">
        <f>G165/G340*10000</f>
        <v>9.3757212847033209</v>
      </c>
      <c r="H162" s="84">
        <f>H165/H340*10000</f>
        <v>9.8846787479406917</v>
      </c>
      <c r="I162" s="84">
        <f>I165/I340*10000</f>
        <v>9.9844686043931663</v>
      </c>
      <c r="J162" s="84">
        <f>J165/J340*10000</f>
        <v>10.085389632219458</v>
      </c>
      <c r="K162" s="84">
        <v>10.135999999999999</v>
      </c>
      <c r="L162" s="84">
        <v>10.186999999999999</v>
      </c>
      <c r="M162" s="84">
        <v>10.238</v>
      </c>
      <c r="N162" s="84">
        <v>10.29</v>
      </c>
      <c r="O162" s="16">
        <f>N162/H162*100</f>
        <v>104.1005</v>
      </c>
      <c r="P162" s="9" t="s">
        <v>759</v>
      </c>
    </row>
    <row r="163" spans="1:16" ht="46.8" x14ac:dyDescent="0.25">
      <c r="A163" s="13">
        <v>34</v>
      </c>
      <c r="B163" s="31" t="s">
        <v>181</v>
      </c>
      <c r="C163" s="169" t="s">
        <v>180</v>
      </c>
      <c r="D163" s="169"/>
      <c r="E163" s="169"/>
      <c r="F163" s="84">
        <v>0.3</v>
      </c>
      <c r="G163" s="84">
        <f>G166/G340*10000</f>
        <v>0.76712030484485572</v>
      </c>
      <c r="H163" s="84">
        <f>H166/H340*10000</f>
        <v>1.0982976386600769</v>
      </c>
      <c r="I163" s="84">
        <f>I166/I340*10000</f>
        <v>1.1093854004881296</v>
      </c>
      <c r="J163" s="84">
        <f>J166/J340*10000</f>
        <v>1.1205988480243843</v>
      </c>
      <c r="K163" s="84">
        <v>1.1259999999999999</v>
      </c>
      <c r="L163" s="84">
        <v>1.1319999999999999</v>
      </c>
      <c r="M163" s="84">
        <v>1.1379999999999999</v>
      </c>
      <c r="N163" s="84">
        <v>1.143</v>
      </c>
      <c r="O163" s="16">
        <f>N163/H163*100</f>
        <v>104.07015</v>
      </c>
      <c r="P163" s="9" t="s">
        <v>759</v>
      </c>
    </row>
    <row r="164" spans="1:16" s="74" customFormat="1" hidden="1" x14ac:dyDescent="0.25">
      <c r="A164" s="13"/>
      <c r="B164" s="52" t="s">
        <v>67</v>
      </c>
      <c r="C164" s="28"/>
      <c r="D164" s="28"/>
      <c r="E164" s="28"/>
      <c r="F164" s="37"/>
      <c r="G164" s="37"/>
      <c r="H164" s="37"/>
      <c r="I164" s="37"/>
      <c r="J164" s="37"/>
      <c r="K164" s="37"/>
      <c r="L164" s="37"/>
      <c r="M164" s="37"/>
      <c r="N164" s="37"/>
      <c r="O164" s="29"/>
      <c r="P164" s="73"/>
    </row>
    <row r="165" spans="1:16" s="74" customFormat="1" hidden="1" x14ac:dyDescent="0.25">
      <c r="A165" s="13"/>
      <c r="B165" s="27" t="s">
        <v>182</v>
      </c>
      <c r="C165" s="28" t="s">
        <v>180</v>
      </c>
      <c r="D165" s="28"/>
      <c r="E165" s="28"/>
      <c r="F165" s="37"/>
      <c r="G165" s="37">
        <v>43.058</v>
      </c>
      <c r="H165" s="37">
        <v>45</v>
      </c>
      <c r="I165" s="37">
        <v>45</v>
      </c>
      <c r="J165" s="37">
        <v>45</v>
      </c>
      <c r="K165" s="37"/>
      <c r="L165" s="37"/>
      <c r="M165" s="37"/>
      <c r="N165" s="37"/>
      <c r="O165" s="29"/>
      <c r="P165" s="73"/>
    </row>
    <row r="166" spans="1:16" s="74" customFormat="1" ht="46.8" hidden="1" x14ac:dyDescent="0.25">
      <c r="A166" s="13"/>
      <c r="B166" s="27" t="s">
        <v>181</v>
      </c>
      <c r="C166" s="28" t="s">
        <v>180</v>
      </c>
      <c r="D166" s="28"/>
      <c r="E166" s="28"/>
      <c r="F166" s="37"/>
      <c r="G166" s="37">
        <v>3.5230000000000001</v>
      </c>
      <c r="H166" s="37">
        <v>5</v>
      </c>
      <c r="I166" s="37">
        <v>5</v>
      </c>
      <c r="J166" s="37">
        <v>5</v>
      </c>
      <c r="K166" s="37"/>
      <c r="L166" s="37"/>
      <c r="M166" s="37"/>
      <c r="N166" s="37"/>
      <c r="O166" s="29"/>
      <c r="P166" s="73"/>
    </row>
    <row r="167" spans="1:16" ht="26.4" x14ac:dyDescent="0.25">
      <c r="A167" s="13">
        <v>35</v>
      </c>
      <c r="B167" s="31" t="s">
        <v>183</v>
      </c>
      <c r="C167" s="169" t="s">
        <v>184</v>
      </c>
      <c r="D167" s="169"/>
      <c r="E167" s="169"/>
      <c r="F167" s="16">
        <f t="shared" ref="F167:N167" si="31">F91</f>
        <v>1043200</v>
      </c>
      <c r="G167" s="16">
        <f t="shared" si="31"/>
        <v>930000</v>
      </c>
      <c r="H167" s="16">
        <f t="shared" si="31"/>
        <v>935000</v>
      </c>
      <c r="I167" s="16">
        <f t="shared" si="31"/>
        <v>943150</v>
      </c>
      <c r="J167" s="16">
        <f t="shared" si="31"/>
        <v>944466</v>
      </c>
      <c r="K167" s="16">
        <f t="shared" si="31"/>
        <v>947682</v>
      </c>
      <c r="L167" s="16">
        <f t="shared" si="31"/>
        <v>948998</v>
      </c>
      <c r="M167" s="16">
        <f t="shared" si="31"/>
        <v>950290</v>
      </c>
      <c r="N167" s="16">
        <f t="shared" si="31"/>
        <v>951582</v>
      </c>
      <c r="O167" s="16"/>
      <c r="P167" s="9" t="s">
        <v>114</v>
      </c>
    </row>
    <row r="168" spans="1:16" ht="39.6" x14ac:dyDescent="0.25">
      <c r="A168" s="13">
        <v>36</v>
      </c>
      <c r="B168" s="31" t="s">
        <v>185</v>
      </c>
      <c r="C168" s="169" t="s">
        <v>184</v>
      </c>
      <c r="D168" s="169"/>
      <c r="E168" s="96"/>
      <c r="F168" s="97"/>
      <c r="G168" s="97">
        <v>839.5</v>
      </c>
      <c r="H168" s="97">
        <v>3016.2</v>
      </c>
      <c r="I168" s="97">
        <v>2684.52</v>
      </c>
      <c r="J168" s="97">
        <v>0</v>
      </c>
      <c r="K168" s="97">
        <f>770.1+725.7</f>
        <v>1495.8000000000002</v>
      </c>
      <c r="L168" s="97"/>
      <c r="M168" s="97"/>
      <c r="N168" s="97"/>
      <c r="O168" s="16"/>
      <c r="P168" s="9" t="s">
        <v>186</v>
      </c>
    </row>
    <row r="169" spans="1:16" x14ac:dyDescent="0.25">
      <c r="A169" s="13">
        <v>37</v>
      </c>
      <c r="B169" s="31" t="s">
        <v>187</v>
      </c>
      <c r="C169" s="169" t="s">
        <v>30</v>
      </c>
      <c r="D169" s="169"/>
      <c r="E169" s="96"/>
      <c r="F169" s="97"/>
      <c r="G169" s="97">
        <v>18</v>
      </c>
      <c r="H169" s="97">
        <v>74</v>
      </c>
      <c r="I169" s="97">
        <v>74</v>
      </c>
      <c r="J169" s="97">
        <v>0</v>
      </c>
      <c r="K169" s="97">
        <f>18+18</f>
        <v>36</v>
      </c>
      <c r="L169" s="97"/>
      <c r="M169" s="97"/>
      <c r="N169" s="97"/>
      <c r="O169" s="16"/>
      <c r="P169" s="9"/>
    </row>
    <row r="170" spans="1:16" x14ac:dyDescent="0.25">
      <c r="A170" s="13">
        <v>38</v>
      </c>
      <c r="B170" s="31" t="s">
        <v>188</v>
      </c>
      <c r="C170" s="169" t="s">
        <v>80</v>
      </c>
      <c r="D170" s="169"/>
      <c r="E170" s="96"/>
      <c r="F170" s="97"/>
      <c r="G170" s="97">
        <v>43</v>
      </c>
      <c r="H170" s="97">
        <v>164</v>
      </c>
      <c r="I170" s="97">
        <v>166</v>
      </c>
      <c r="J170" s="97">
        <v>0</v>
      </c>
      <c r="K170" s="97">
        <f>40+44</f>
        <v>84</v>
      </c>
      <c r="L170" s="97"/>
      <c r="M170" s="97"/>
      <c r="N170" s="97"/>
      <c r="O170" s="16"/>
      <c r="P170" s="9"/>
    </row>
    <row r="171" spans="1:16" ht="26.4" x14ac:dyDescent="0.25">
      <c r="A171" s="13"/>
      <c r="B171" s="27" t="s">
        <v>189</v>
      </c>
      <c r="C171" s="169"/>
      <c r="D171" s="169"/>
      <c r="E171" s="169"/>
      <c r="F171" s="15"/>
      <c r="G171" s="15"/>
      <c r="H171" s="15"/>
      <c r="I171" s="15"/>
      <c r="J171" s="15"/>
      <c r="K171" s="15"/>
      <c r="L171" s="15"/>
      <c r="M171" s="15"/>
      <c r="N171" s="15"/>
      <c r="O171" s="16"/>
      <c r="P171" s="9" t="s">
        <v>190</v>
      </c>
    </row>
    <row r="172" spans="1:16" ht="26.4" x14ac:dyDescent="0.25">
      <c r="A172" s="13">
        <v>39</v>
      </c>
      <c r="B172" s="31" t="s">
        <v>191</v>
      </c>
      <c r="C172" s="169" t="s">
        <v>30</v>
      </c>
      <c r="D172" s="169"/>
      <c r="E172" s="169"/>
      <c r="F172" s="16"/>
      <c r="G172" s="16">
        <f>SUM(G174:G189)</f>
        <v>4</v>
      </c>
      <c r="H172" s="16">
        <f t="shared" ref="H172:N172" si="32">SUM(H176:H189)</f>
        <v>0</v>
      </c>
      <c r="I172" s="16">
        <f t="shared" si="32"/>
        <v>5</v>
      </c>
      <c r="J172" s="16">
        <f t="shared" si="32"/>
        <v>2</v>
      </c>
      <c r="K172" s="16">
        <f t="shared" si="32"/>
        <v>2</v>
      </c>
      <c r="L172" s="16">
        <f t="shared" si="32"/>
        <v>2</v>
      </c>
      <c r="M172" s="16">
        <f t="shared" si="32"/>
        <v>0</v>
      </c>
      <c r="N172" s="16">
        <f t="shared" si="32"/>
        <v>1</v>
      </c>
      <c r="O172" s="16"/>
      <c r="P172" s="9" t="s">
        <v>190</v>
      </c>
    </row>
    <row r="173" spans="1:16" x14ac:dyDescent="0.25">
      <c r="A173" s="33"/>
      <c r="B173" s="95" t="s">
        <v>31</v>
      </c>
      <c r="C173" s="35"/>
      <c r="D173" s="35"/>
      <c r="E173" s="35"/>
      <c r="F173" s="36"/>
      <c r="G173" s="36"/>
      <c r="H173" s="36"/>
      <c r="I173" s="36"/>
      <c r="J173" s="36"/>
      <c r="K173" s="36"/>
      <c r="L173" s="36"/>
      <c r="M173" s="36"/>
      <c r="N173" s="36"/>
      <c r="O173" s="36"/>
      <c r="P173" s="38"/>
    </row>
    <row r="174" spans="1:16" hidden="1" x14ac:dyDescent="0.25">
      <c r="A174" s="33"/>
      <c r="B174" s="34" t="s">
        <v>32</v>
      </c>
      <c r="C174" s="35"/>
      <c r="D174" s="35"/>
      <c r="E174" s="35"/>
      <c r="F174" s="36"/>
      <c r="G174" s="41">
        <v>1</v>
      </c>
      <c r="H174" s="36"/>
      <c r="I174" s="36"/>
      <c r="J174" s="36"/>
      <c r="K174" s="36"/>
      <c r="L174" s="36"/>
      <c r="M174" s="36"/>
      <c r="N174" s="36"/>
      <c r="O174" s="36"/>
      <c r="P174" s="38"/>
    </row>
    <row r="175" spans="1:16" hidden="1" x14ac:dyDescent="0.25">
      <c r="A175" s="33"/>
      <c r="B175" s="34" t="s">
        <v>33</v>
      </c>
      <c r="C175" s="35"/>
      <c r="D175" s="35"/>
      <c r="E175" s="35"/>
      <c r="F175" s="36"/>
      <c r="G175" s="41">
        <v>1</v>
      </c>
      <c r="H175" s="36"/>
      <c r="I175" s="36"/>
      <c r="J175" s="36"/>
      <c r="K175" s="36"/>
      <c r="L175" s="36"/>
      <c r="M175" s="36"/>
      <c r="N175" s="36"/>
      <c r="O175" s="36"/>
      <c r="P175" s="38"/>
    </row>
    <row r="176" spans="1:16" hidden="1" x14ac:dyDescent="0.25">
      <c r="A176" s="33"/>
      <c r="B176" s="39" t="s">
        <v>34</v>
      </c>
      <c r="C176" s="35"/>
      <c r="D176" s="35"/>
      <c r="E176" s="35"/>
      <c r="F176" s="36"/>
      <c r="G176" s="41">
        <v>1</v>
      </c>
      <c r="H176" s="36"/>
      <c r="I176" s="36"/>
      <c r="J176" s="36"/>
      <c r="K176" s="36"/>
      <c r="L176" s="36"/>
      <c r="M176" s="36"/>
      <c r="N176" s="36"/>
      <c r="O176" s="36"/>
      <c r="P176" s="38"/>
    </row>
    <row r="177" spans="1:21" hidden="1" x14ac:dyDescent="0.25">
      <c r="A177" s="33"/>
      <c r="B177" s="39" t="s">
        <v>35</v>
      </c>
      <c r="C177" s="35"/>
      <c r="D177" s="35"/>
      <c r="E177" s="35"/>
      <c r="F177" s="36"/>
      <c r="G177" s="41">
        <v>1</v>
      </c>
      <c r="H177" s="36"/>
      <c r="I177" s="36"/>
      <c r="J177" s="36"/>
      <c r="K177" s="36"/>
      <c r="L177" s="36"/>
      <c r="M177" s="36"/>
      <c r="N177" s="36"/>
      <c r="O177" s="36"/>
      <c r="P177" s="38"/>
    </row>
    <row r="178" spans="1:21" x14ac:dyDescent="0.25">
      <c r="A178" s="33"/>
      <c r="B178" s="34" t="s">
        <v>36</v>
      </c>
      <c r="C178" s="40"/>
      <c r="D178" s="40"/>
      <c r="E178" s="40"/>
      <c r="F178" s="41"/>
      <c r="G178" s="41"/>
      <c r="H178" s="41"/>
      <c r="I178" s="41">
        <v>1</v>
      </c>
      <c r="J178" s="41"/>
      <c r="K178" s="41"/>
      <c r="L178" s="41"/>
      <c r="M178" s="41"/>
      <c r="N178" s="41"/>
      <c r="O178" s="41"/>
      <c r="P178" s="38"/>
    </row>
    <row r="179" spans="1:21" x14ac:dyDescent="0.25">
      <c r="A179" s="33"/>
      <c r="B179" s="34" t="s">
        <v>192</v>
      </c>
      <c r="C179" s="40"/>
      <c r="D179" s="40"/>
      <c r="E179" s="40"/>
      <c r="F179" s="41"/>
      <c r="G179" s="41"/>
      <c r="H179" s="41"/>
      <c r="I179" s="41">
        <v>1</v>
      </c>
      <c r="J179" s="41"/>
      <c r="K179" s="41"/>
      <c r="L179" s="41"/>
      <c r="M179" s="41"/>
      <c r="N179" s="41"/>
      <c r="O179" s="41"/>
      <c r="P179" s="38"/>
    </row>
    <row r="180" spans="1:21" x14ac:dyDescent="0.25">
      <c r="A180" s="33"/>
      <c r="B180" s="34" t="s">
        <v>38</v>
      </c>
      <c r="C180" s="40"/>
      <c r="D180" s="40"/>
      <c r="E180" s="40"/>
      <c r="F180" s="41"/>
      <c r="G180" s="41"/>
      <c r="H180" s="41"/>
      <c r="I180" s="41">
        <v>1</v>
      </c>
      <c r="J180" s="41"/>
      <c r="K180" s="41"/>
      <c r="L180" s="41"/>
      <c r="M180" s="41"/>
      <c r="N180" s="41"/>
      <c r="O180" s="41"/>
      <c r="P180" s="38"/>
    </row>
    <row r="181" spans="1:21" x14ac:dyDescent="0.25">
      <c r="A181" s="33"/>
      <c r="B181" s="34" t="s">
        <v>39</v>
      </c>
      <c r="C181" s="40"/>
      <c r="D181" s="40"/>
      <c r="E181" s="40"/>
      <c r="F181" s="41"/>
      <c r="G181" s="41"/>
      <c r="H181" s="41"/>
      <c r="I181" s="41">
        <v>1</v>
      </c>
      <c r="J181" s="41"/>
      <c r="K181" s="41"/>
      <c r="L181" s="41"/>
      <c r="M181" s="41"/>
      <c r="N181" s="41"/>
      <c r="O181" s="41"/>
      <c r="P181" s="38"/>
    </row>
    <row r="182" spans="1:21" hidden="1" x14ac:dyDescent="0.25">
      <c r="A182" s="98"/>
      <c r="B182" s="99" t="s">
        <v>193</v>
      </c>
      <c r="C182" s="40"/>
      <c r="D182" s="40"/>
      <c r="E182" s="40"/>
      <c r="F182" s="41"/>
      <c r="G182" s="41"/>
      <c r="H182" s="41"/>
      <c r="I182" s="41"/>
      <c r="J182" s="41">
        <v>1</v>
      </c>
      <c r="K182" s="41"/>
      <c r="L182" s="41"/>
      <c r="M182" s="41"/>
      <c r="N182" s="41"/>
      <c r="O182" s="41"/>
      <c r="P182" s="38"/>
    </row>
    <row r="183" spans="1:21" hidden="1" x14ac:dyDescent="0.25">
      <c r="A183" s="98"/>
      <c r="B183" s="99" t="s">
        <v>194</v>
      </c>
      <c r="C183" s="40"/>
      <c r="D183" s="40"/>
      <c r="E183" s="40"/>
      <c r="F183" s="41"/>
      <c r="G183" s="41"/>
      <c r="H183" s="41"/>
      <c r="I183" s="41"/>
      <c r="J183" s="41"/>
      <c r="K183" s="41"/>
      <c r="L183" s="41">
        <v>1</v>
      </c>
      <c r="M183" s="41"/>
      <c r="N183" s="41"/>
      <c r="O183" s="41"/>
      <c r="P183" s="38"/>
      <c r="U183" s="4" t="s">
        <v>146</v>
      </c>
    </row>
    <row r="184" spans="1:21" hidden="1" x14ac:dyDescent="0.25">
      <c r="A184" s="98"/>
      <c r="B184" s="99" t="s">
        <v>195</v>
      </c>
      <c r="C184" s="40"/>
      <c r="D184" s="40"/>
      <c r="E184" s="40"/>
      <c r="F184" s="41"/>
      <c r="G184" s="41"/>
      <c r="H184" s="41"/>
      <c r="I184" s="41"/>
      <c r="J184" s="41"/>
      <c r="K184" s="41">
        <v>1</v>
      </c>
      <c r="L184" s="41"/>
      <c r="M184" s="41"/>
      <c r="N184" s="41"/>
      <c r="O184" s="41"/>
      <c r="P184" s="38"/>
    </row>
    <row r="185" spans="1:21" hidden="1" x14ac:dyDescent="0.25">
      <c r="A185" s="98"/>
      <c r="B185" s="99" t="s">
        <v>196</v>
      </c>
      <c r="C185" s="40"/>
      <c r="D185" s="40"/>
      <c r="E185" s="40"/>
      <c r="F185" s="41"/>
      <c r="G185" s="41"/>
      <c r="H185" s="41"/>
      <c r="I185" s="41"/>
      <c r="J185" s="41">
        <v>1</v>
      </c>
      <c r="K185" s="41"/>
      <c r="L185" s="41"/>
      <c r="M185" s="41"/>
      <c r="N185" s="41"/>
      <c r="O185" s="41"/>
      <c r="P185" s="38"/>
    </row>
    <row r="186" spans="1:21" hidden="1" x14ac:dyDescent="0.25">
      <c r="A186" s="98"/>
      <c r="B186" s="99" t="s">
        <v>197</v>
      </c>
      <c r="C186" s="40"/>
      <c r="D186" s="40"/>
      <c r="E186" s="40"/>
      <c r="F186" s="41"/>
      <c r="G186" s="41"/>
      <c r="H186" s="41"/>
      <c r="I186" s="41"/>
      <c r="J186" s="41"/>
      <c r="K186" s="41"/>
      <c r="L186" s="41"/>
      <c r="M186" s="41"/>
      <c r="N186" s="41">
        <v>1</v>
      </c>
      <c r="O186" s="41"/>
      <c r="P186" s="38"/>
    </row>
    <row r="187" spans="1:21" x14ac:dyDescent="0.25">
      <c r="A187" s="98"/>
      <c r="B187" s="99" t="s">
        <v>198</v>
      </c>
      <c r="C187" s="40"/>
      <c r="D187" s="40"/>
      <c r="E187" s="40"/>
      <c r="F187" s="41"/>
      <c r="G187" s="41"/>
      <c r="H187" s="41"/>
      <c r="I187" s="41">
        <v>1</v>
      </c>
      <c r="J187" s="41"/>
      <c r="K187" s="41"/>
      <c r="L187" s="41"/>
      <c r="M187" s="41"/>
      <c r="N187" s="41"/>
      <c r="O187" s="41"/>
      <c r="P187" s="38"/>
    </row>
    <row r="188" spans="1:21" hidden="1" x14ac:dyDescent="0.25">
      <c r="A188" s="98"/>
      <c r="B188" s="99" t="s">
        <v>199</v>
      </c>
      <c r="C188" s="40"/>
      <c r="D188" s="40"/>
      <c r="E188" s="40"/>
      <c r="F188" s="41"/>
      <c r="G188" s="41"/>
      <c r="H188" s="41"/>
      <c r="I188" s="41"/>
      <c r="J188" s="41"/>
      <c r="K188" s="41"/>
      <c r="L188" s="41">
        <v>1</v>
      </c>
      <c r="M188" s="41"/>
      <c r="N188" s="41"/>
      <c r="O188" s="41"/>
      <c r="P188" s="38"/>
    </row>
    <row r="189" spans="1:21" hidden="1" x14ac:dyDescent="0.25">
      <c r="A189" s="98"/>
      <c r="B189" s="99" t="s">
        <v>200</v>
      </c>
      <c r="C189" s="40"/>
      <c r="D189" s="40"/>
      <c r="E189" s="40"/>
      <c r="F189" s="41"/>
      <c r="G189" s="41"/>
      <c r="H189" s="41"/>
      <c r="I189" s="41"/>
      <c r="J189" s="41"/>
      <c r="K189" s="41">
        <v>1</v>
      </c>
      <c r="L189" s="41"/>
      <c r="M189" s="41"/>
      <c r="N189" s="41"/>
      <c r="O189" s="41"/>
      <c r="P189" s="38"/>
    </row>
    <row r="190" spans="1:21" ht="26.4" x14ac:dyDescent="0.25">
      <c r="A190" s="13">
        <v>40</v>
      </c>
      <c r="B190" s="31" t="s">
        <v>201</v>
      </c>
      <c r="C190" s="169" t="s">
        <v>202</v>
      </c>
      <c r="D190" s="169"/>
      <c r="E190" s="169"/>
      <c r="F190" s="16">
        <v>3531</v>
      </c>
      <c r="G190" s="16">
        <v>1912</v>
      </c>
      <c r="H190" s="16">
        <f t="shared" ref="H190:N190" si="33">H92+H93</f>
        <v>5000</v>
      </c>
      <c r="I190" s="16">
        <f t="shared" si="33"/>
        <v>8150</v>
      </c>
      <c r="J190" s="16">
        <f t="shared" si="33"/>
        <v>1316</v>
      </c>
      <c r="K190" s="16">
        <f t="shared" si="33"/>
        <v>3216</v>
      </c>
      <c r="L190" s="16">
        <f t="shared" si="33"/>
        <v>1316</v>
      </c>
      <c r="M190" s="16">
        <f t="shared" si="33"/>
        <v>1292</v>
      </c>
      <c r="N190" s="16">
        <f t="shared" si="33"/>
        <v>1292</v>
      </c>
      <c r="O190" s="16">
        <f>N190/H190*100</f>
        <v>25.840000000000003</v>
      </c>
      <c r="P190" s="9" t="s">
        <v>190</v>
      </c>
    </row>
    <row r="191" spans="1:21" ht="26.4" x14ac:dyDescent="0.25">
      <c r="A191" s="13"/>
      <c r="B191" s="31" t="s">
        <v>203</v>
      </c>
      <c r="C191" s="169" t="s">
        <v>202</v>
      </c>
      <c r="D191" s="169"/>
      <c r="E191" s="169"/>
      <c r="F191" s="16">
        <v>2513</v>
      </c>
      <c r="G191" s="16">
        <v>984</v>
      </c>
      <c r="H191" s="16">
        <v>1000</v>
      </c>
      <c r="I191" s="16">
        <v>1000</v>
      </c>
      <c r="J191" s="16">
        <v>1000</v>
      </c>
      <c r="K191" s="16">
        <v>1000</v>
      </c>
      <c r="L191" s="16">
        <v>1000</v>
      </c>
      <c r="M191" s="16">
        <v>1000</v>
      </c>
      <c r="N191" s="16">
        <v>1000</v>
      </c>
      <c r="O191" s="16">
        <f>N191/H191*100</f>
        <v>100</v>
      </c>
      <c r="P191" s="9" t="s">
        <v>190</v>
      </c>
    </row>
    <row r="192" spans="1:21" ht="26.4" x14ac:dyDescent="0.25">
      <c r="A192" s="13"/>
      <c r="B192" s="31" t="s">
        <v>204</v>
      </c>
      <c r="C192" s="169" t="s">
        <v>184</v>
      </c>
      <c r="D192" s="169"/>
      <c r="E192" s="169"/>
      <c r="F192" s="16"/>
      <c r="G192" s="16">
        <f>SUM(G194)</f>
        <v>928.2</v>
      </c>
      <c r="H192" s="16">
        <f t="shared" ref="H192:N192" si="34">SUM(H195:H209)</f>
        <v>4000</v>
      </c>
      <c r="I192" s="16">
        <f t="shared" si="34"/>
        <v>7150</v>
      </c>
      <c r="J192" s="16">
        <f t="shared" si="34"/>
        <v>316</v>
      </c>
      <c r="K192" s="16">
        <f t="shared" si="34"/>
        <v>2216</v>
      </c>
      <c r="L192" s="16">
        <f t="shared" si="34"/>
        <v>316</v>
      </c>
      <c r="M192" s="16">
        <f t="shared" si="34"/>
        <v>292</v>
      </c>
      <c r="N192" s="16">
        <f t="shared" si="34"/>
        <v>292</v>
      </c>
      <c r="O192" s="16">
        <f>N192/H192*100</f>
        <v>7.3</v>
      </c>
      <c r="P192" s="9" t="s">
        <v>190</v>
      </c>
    </row>
    <row r="193" spans="1:16" x14ac:dyDescent="0.25">
      <c r="A193" s="55"/>
      <c r="B193" s="63" t="s">
        <v>205</v>
      </c>
      <c r="C193" s="100"/>
      <c r="D193" s="100"/>
      <c r="E193" s="100"/>
      <c r="F193" s="101"/>
      <c r="G193" s="101"/>
      <c r="H193" s="101"/>
      <c r="I193" s="101"/>
      <c r="J193" s="101"/>
      <c r="K193" s="101"/>
      <c r="L193" s="101"/>
      <c r="M193" s="101"/>
      <c r="N193" s="101"/>
      <c r="O193" s="25"/>
      <c r="P193" s="26"/>
    </row>
    <row r="194" spans="1:16" ht="36" hidden="1" x14ac:dyDescent="0.25">
      <c r="A194" s="55"/>
      <c r="B194" s="102" t="s">
        <v>206</v>
      </c>
      <c r="C194" s="100"/>
      <c r="D194" s="100"/>
      <c r="E194" s="100"/>
      <c r="F194" s="101"/>
      <c r="G194" s="101">
        <v>928.2</v>
      </c>
      <c r="H194" s="101"/>
      <c r="I194" s="101"/>
      <c r="J194" s="101"/>
      <c r="K194" s="101"/>
      <c r="L194" s="101"/>
      <c r="M194" s="101"/>
      <c r="N194" s="101"/>
      <c r="O194" s="25"/>
      <c r="P194" s="26"/>
    </row>
    <row r="195" spans="1:16" ht="48" x14ac:dyDescent="0.25">
      <c r="A195" s="55"/>
      <c r="B195" s="102" t="s">
        <v>207</v>
      </c>
      <c r="C195" s="100"/>
      <c r="D195" s="100"/>
      <c r="E195" s="100"/>
      <c r="F195" s="101"/>
      <c r="G195" s="101"/>
      <c r="H195" s="101">
        <v>3538</v>
      </c>
      <c r="I195" s="101">
        <v>3630</v>
      </c>
      <c r="J195" s="101"/>
      <c r="K195" s="101">
        <f>950+950</f>
        <v>1900</v>
      </c>
      <c r="L195" s="101"/>
      <c r="M195" s="101"/>
      <c r="N195" s="101"/>
      <c r="O195" s="25"/>
      <c r="P195" s="26"/>
    </row>
    <row r="196" spans="1:16" ht="24" x14ac:dyDescent="0.25">
      <c r="A196" s="55"/>
      <c r="B196" s="102" t="s">
        <v>208</v>
      </c>
      <c r="C196" s="100"/>
      <c r="D196" s="100"/>
      <c r="E196" s="100"/>
      <c r="F196" s="101"/>
      <c r="G196" s="101"/>
      <c r="H196" s="101"/>
      <c r="I196" s="101">
        <f>2400+950</f>
        <v>3350</v>
      </c>
      <c r="J196" s="101"/>
      <c r="K196" s="101"/>
      <c r="L196" s="101"/>
      <c r="M196" s="101"/>
      <c r="N196" s="101"/>
      <c r="O196" s="25"/>
      <c r="P196" s="26"/>
    </row>
    <row r="197" spans="1:16" s="6" customFormat="1" ht="13.2" x14ac:dyDescent="0.3">
      <c r="A197" s="103"/>
      <c r="B197" s="102" t="s">
        <v>209</v>
      </c>
      <c r="C197" s="104"/>
      <c r="D197" s="104"/>
      <c r="E197" s="104"/>
      <c r="F197" s="105"/>
      <c r="G197" s="105"/>
      <c r="H197" s="105"/>
      <c r="I197" s="106"/>
      <c r="J197" s="106"/>
      <c r="K197" s="106"/>
      <c r="L197" s="106"/>
      <c r="M197" s="106"/>
      <c r="N197" s="106"/>
      <c r="O197" s="107"/>
      <c r="P197" s="26"/>
    </row>
    <row r="198" spans="1:16" s="6" customFormat="1" ht="13.2" x14ac:dyDescent="0.3">
      <c r="A198" s="103"/>
      <c r="B198" s="102" t="s">
        <v>210</v>
      </c>
      <c r="C198" s="104"/>
      <c r="D198" s="104"/>
      <c r="E198" s="104"/>
      <c r="F198" s="105"/>
      <c r="G198" s="105"/>
      <c r="H198" s="105"/>
      <c r="I198" s="106">
        <v>170</v>
      </c>
      <c r="J198" s="106"/>
      <c r="K198" s="106"/>
      <c r="L198" s="106"/>
      <c r="M198" s="106"/>
      <c r="N198" s="106"/>
      <c r="O198" s="107"/>
      <c r="P198" s="26"/>
    </row>
    <row r="199" spans="1:16" s="6" customFormat="1" ht="13.2" hidden="1" x14ac:dyDescent="0.3">
      <c r="A199" s="103"/>
      <c r="B199" s="102" t="s">
        <v>211</v>
      </c>
      <c r="C199" s="104"/>
      <c r="D199" s="104"/>
      <c r="E199" s="104"/>
      <c r="F199" s="105"/>
      <c r="G199" s="105"/>
      <c r="H199" s="105"/>
      <c r="I199" s="106"/>
      <c r="J199" s="106"/>
      <c r="K199" s="106"/>
      <c r="L199" s="106">
        <v>146</v>
      </c>
      <c r="M199" s="106"/>
      <c r="N199" s="106"/>
      <c r="O199" s="107"/>
      <c r="P199" s="26"/>
    </row>
    <row r="200" spans="1:16" s="6" customFormat="1" ht="13.2" hidden="1" x14ac:dyDescent="0.3">
      <c r="A200" s="103"/>
      <c r="B200" s="102" t="s">
        <v>212</v>
      </c>
      <c r="C200" s="104"/>
      <c r="D200" s="104"/>
      <c r="E200" s="104"/>
      <c r="F200" s="105"/>
      <c r="G200" s="105"/>
      <c r="H200" s="106">
        <v>146</v>
      </c>
      <c r="I200" s="106"/>
      <c r="J200" s="106"/>
      <c r="K200" s="106"/>
      <c r="L200" s="106"/>
      <c r="M200" s="106"/>
      <c r="N200" s="106">
        <v>146</v>
      </c>
      <c r="O200" s="107"/>
      <c r="P200" s="26"/>
    </row>
    <row r="201" spans="1:16" s="6" customFormat="1" ht="13.2" hidden="1" x14ac:dyDescent="0.3">
      <c r="A201" s="103"/>
      <c r="B201" s="102" t="s">
        <v>213</v>
      </c>
      <c r="C201" s="104"/>
      <c r="D201" s="104"/>
      <c r="E201" s="104"/>
      <c r="F201" s="105"/>
      <c r="G201" s="105"/>
      <c r="H201" s="106"/>
      <c r="I201" s="106"/>
      <c r="J201" s="106"/>
      <c r="K201" s="106"/>
      <c r="L201" s="106"/>
      <c r="M201" s="106"/>
      <c r="N201" s="106"/>
      <c r="O201" s="107"/>
      <c r="P201" s="26"/>
    </row>
    <row r="202" spans="1:16" s="6" customFormat="1" ht="13.2" hidden="1" x14ac:dyDescent="0.3">
      <c r="A202" s="103"/>
      <c r="B202" s="102" t="s">
        <v>214</v>
      </c>
      <c r="C202" s="104"/>
      <c r="D202" s="104"/>
      <c r="E202" s="104"/>
      <c r="F202" s="105"/>
      <c r="G202" s="105"/>
      <c r="H202" s="105"/>
      <c r="I202" s="106"/>
      <c r="J202" s="106">
        <v>146</v>
      </c>
      <c r="K202" s="106">
        <v>146</v>
      </c>
      <c r="L202" s="106"/>
      <c r="M202" s="106">
        <v>146</v>
      </c>
      <c r="N202" s="106"/>
      <c r="O202" s="107"/>
      <c r="P202" s="26"/>
    </row>
    <row r="203" spans="1:16" s="6" customFormat="1" ht="13.2" hidden="1" x14ac:dyDescent="0.3">
      <c r="A203" s="103"/>
      <c r="B203" s="102" t="s">
        <v>215</v>
      </c>
      <c r="C203" s="104"/>
      <c r="D203" s="104"/>
      <c r="E203" s="104"/>
      <c r="F203" s="105"/>
      <c r="G203" s="105"/>
      <c r="H203" s="105"/>
      <c r="I203" s="106"/>
      <c r="J203" s="106"/>
      <c r="K203" s="106"/>
      <c r="L203" s="106"/>
      <c r="M203" s="106"/>
      <c r="N203" s="106"/>
      <c r="O203" s="107"/>
      <c r="P203" s="26"/>
    </row>
    <row r="204" spans="1:16" s="6" customFormat="1" ht="13.2" hidden="1" x14ac:dyDescent="0.3">
      <c r="A204" s="103"/>
      <c r="B204" s="102" t="s">
        <v>216</v>
      </c>
      <c r="C204" s="104"/>
      <c r="D204" s="104"/>
      <c r="E204" s="104"/>
      <c r="F204" s="105"/>
      <c r="G204" s="105"/>
      <c r="H204" s="105"/>
      <c r="I204" s="106"/>
      <c r="J204" s="106"/>
      <c r="K204" s="106"/>
      <c r="L204" s="106"/>
      <c r="M204" s="106"/>
      <c r="N204" s="106">
        <v>146</v>
      </c>
      <c r="O204" s="107"/>
      <c r="P204" s="26"/>
    </row>
    <row r="205" spans="1:16" s="6" customFormat="1" ht="13.2" hidden="1" x14ac:dyDescent="0.3">
      <c r="A205" s="103"/>
      <c r="B205" s="102" t="s">
        <v>217</v>
      </c>
      <c r="C205" s="104"/>
      <c r="D205" s="104"/>
      <c r="E205" s="104"/>
      <c r="F205" s="105"/>
      <c r="G205" s="105"/>
      <c r="H205" s="105"/>
      <c r="I205" s="106"/>
      <c r="J205" s="106">
        <v>170</v>
      </c>
      <c r="K205" s="106">
        <v>170</v>
      </c>
      <c r="L205" s="106"/>
      <c r="M205" s="106"/>
      <c r="N205" s="106"/>
      <c r="O205" s="107"/>
      <c r="P205" s="26"/>
    </row>
    <row r="206" spans="1:16" s="6" customFormat="1" ht="13.2" hidden="1" x14ac:dyDescent="0.3">
      <c r="A206" s="103"/>
      <c r="B206" s="102" t="s">
        <v>218</v>
      </c>
      <c r="C206" s="104"/>
      <c r="D206" s="104"/>
      <c r="E206" s="104"/>
      <c r="F206" s="105"/>
      <c r="G206" s="105"/>
      <c r="H206" s="106">
        <v>170</v>
      </c>
      <c r="I206" s="106"/>
      <c r="J206" s="106"/>
      <c r="K206" s="106"/>
      <c r="L206" s="106"/>
      <c r="M206" s="106"/>
      <c r="N206" s="106"/>
      <c r="O206" s="107"/>
      <c r="P206" s="26"/>
    </row>
    <row r="207" spans="1:16" s="6" customFormat="1" ht="13.2" hidden="1" x14ac:dyDescent="0.3">
      <c r="A207" s="103"/>
      <c r="B207" s="102" t="s">
        <v>219</v>
      </c>
      <c r="C207" s="104"/>
      <c r="D207" s="104"/>
      <c r="E207" s="104"/>
      <c r="F207" s="105"/>
      <c r="G207" s="105"/>
      <c r="H207" s="105"/>
      <c r="I207" s="106"/>
      <c r="J207" s="106"/>
      <c r="K207" s="106"/>
      <c r="L207" s="106"/>
      <c r="M207" s="106">
        <v>146</v>
      </c>
      <c r="N207" s="106"/>
      <c r="O207" s="107"/>
      <c r="P207" s="26"/>
    </row>
    <row r="208" spans="1:16" s="6" customFormat="1" ht="13.2" hidden="1" x14ac:dyDescent="0.3">
      <c r="A208" s="103"/>
      <c r="B208" s="102" t="s">
        <v>220</v>
      </c>
      <c r="C208" s="104"/>
      <c r="D208" s="104"/>
      <c r="E208" s="104"/>
      <c r="F208" s="105"/>
      <c r="G208" s="105"/>
      <c r="H208" s="105"/>
      <c r="I208" s="106"/>
      <c r="J208" s="106"/>
      <c r="K208" s="106"/>
      <c r="L208" s="106">
        <v>170</v>
      </c>
      <c r="M208" s="106"/>
      <c r="N208" s="106"/>
      <c r="O208" s="107"/>
      <c r="P208" s="26"/>
    </row>
    <row r="209" spans="1:16" s="6" customFormat="1" ht="13.2" hidden="1" x14ac:dyDescent="0.3">
      <c r="A209" s="103"/>
      <c r="B209" s="102" t="s">
        <v>221</v>
      </c>
      <c r="C209" s="104"/>
      <c r="D209" s="104"/>
      <c r="E209" s="104"/>
      <c r="F209" s="105"/>
      <c r="G209" s="105"/>
      <c r="H209" s="106">
        <v>146</v>
      </c>
      <c r="I209" s="106"/>
      <c r="J209" s="106"/>
      <c r="K209" s="106"/>
      <c r="L209" s="106"/>
      <c r="M209" s="106"/>
      <c r="N209" s="106"/>
      <c r="O209" s="107"/>
      <c r="P209" s="26"/>
    </row>
    <row r="210" spans="1:16" x14ac:dyDescent="0.25">
      <c r="A210" s="13"/>
      <c r="B210" s="204" t="s">
        <v>222</v>
      </c>
      <c r="C210" s="204"/>
      <c r="D210" s="204"/>
      <c r="E210" s="204"/>
      <c r="F210" s="204"/>
      <c r="G210" s="204"/>
      <c r="H210" s="204"/>
      <c r="I210" s="204"/>
      <c r="J210" s="204"/>
      <c r="K210" s="204"/>
      <c r="L210" s="204"/>
      <c r="M210" s="204"/>
      <c r="N210" s="204"/>
      <c r="O210" s="204"/>
      <c r="P210" s="9"/>
    </row>
    <row r="211" spans="1:16" ht="78" x14ac:dyDescent="0.25">
      <c r="A211" s="13"/>
      <c r="B211" s="27" t="s">
        <v>484</v>
      </c>
      <c r="C211" s="169"/>
      <c r="D211" s="169"/>
      <c r="E211" s="169"/>
      <c r="F211" s="15"/>
      <c r="G211" s="15"/>
      <c r="H211" s="15"/>
      <c r="I211" s="15"/>
      <c r="J211" s="15"/>
      <c r="K211" s="15"/>
      <c r="L211" s="15"/>
      <c r="M211" s="15"/>
      <c r="N211" s="15"/>
      <c r="O211" s="16"/>
      <c r="P211" s="9" t="s">
        <v>761</v>
      </c>
    </row>
    <row r="212" spans="1:16" ht="46.8" x14ac:dyDescent="0.25">
      <c r="A212" s="13">
        <v>41</v>
      </c>
      <c r="B212" s="31" t="s">
        <v>223</v>
      </c>
      <c r="C212" s="169" t="s">
        <v>57</v>
      </c>
      <c r="D212" s="169"/>
      <c r="E212" s="169"/>
      <c r="F212" s="84">
        <f>F215/F214*100</f>
        <v>26.754385964912281</v>
      </c>
      <c r="G212" s="84">
        <f t="shared" ref="G212:N212" si="35">G215/G214*100</f>
        <v>25.438596491228065</v>
      </c>
      <c r="H212" s="84">
        <f t="shared" si="35"/>
        <v>24.561403508771928</v>
      </c>
      <c r="I212" s="84">
        <f t="shared" si="35"/>
        <v>23.684210526315791</v>
      </c>
      <c r="J212" s="84">
        <f t="shared" si="35"/>
        <v>22.807017543859647</v>
      </c>
      <c r="K212" s="84">
        <f t="shared" si="35"/>
        <v>21.929824561403507</v>
      </c>
      <c r="L212" s="84">
        <f t="shared" si="35"/>
        <v>21.052631578947366</v>
      </c>
      <c r="M212" s="84">
        <f t="shared" si="35"/>
        <v>20.175438596491226</v>
      </c>
      <c r="N212" s="84">
        <f t="shared" si="35"/>
        <v>19.298245614035089</v>
      </c>
      <c r="O212" s="16"/>
      <c r="P212" s="9" t="s">
        <v>761</v>
      </c>
    </row>
    <row r="213" spans="1:16" hidden="1" x14ac:dyDescent="0.25">
      <c r="A213" s="13"/>
      <c r="B213" s="52" t="s">
        <v>67</v>
      </c>
      <c r="C213" s="28"/>
      <c r="D213" s="28"/>
      <c r="E213" s="28"/>
      <c r="F213" s="37"/>
      <c r="G213" s="37"/>
      <c r="H213" s="37"/>
      <c r="I213" s="37"/>
      <c r="J213" s="37"/>
      <c r="K213" s="37"/>
      <c r="L213" s="37"/>
      <c r="M213" s="37"/>
      <c r="N213" s="37"/>
      <c r="O213" s="29"/>
      <c r="P213" s="9"/>
    </row>
    <row r="214" spans="1:16" hidden="1" x14ac:dyDescent="0.25">
      <c r="A214" s="13"/>
      <c r="B214" s="27" t="s">
        <v>224</v>
      </c>
      <c r="C214" s="28" t="s">
        <v>143</v>
      </c>
      <c r="D214" s="108"/>
      <c r="E214" s="108"/>
      <c r="F214" s="109">
        <v>22.8</v>
      </c>
      <c r="G214" s="109">
        <v>22.8</v>
      </c>
      <c r="H214" s="109">
        <v>22.8</v>
      </c>
      <c r="I214" s="109">
        <v>22.8</v>
      </c>
      <c r="J214" s="109">
        <v>22.8</v>
      </c>
      <c r="K214" s="109">
        <v>22.8</v>
      </c>
      <c r="L214" s="109">
        <v>22.8</v>
      </c>
      <c r="M214" s="109">
        <v>22.8</v>
      </c>
      <c r="N214" s="109">
        <v>22.8</v>
      </c>
      <c r="O214" s="29"/>
      <c r="P214" s="9"/>
    </row>
    <row r="215" spans="1:16" ht="31.2" hidden="1" x14ac:dyDescent="0.25">
      <c r="A215" s="13"/>
      <c r="B215" s="27" t="s">
        <v>225</v>
      </c>
      <c r="C215" s="28" t="s">
        <v>143</v>
      </c>
      <c r="D215" s="108"/>
      <c r="E215" s="108"/>
      <c r="F215" s="109">
        <v>6.1</v>
      </c>
      <c r="G215" s="109">
        <v>5.8</v>
      </c>
      <c r="H215" s="109">
        <v>5.6</v>
      </c>
      <c r="I215" s="109">
        <v>5.4</v>
      </c>
      <c r="J215" s="109">
        <v>5.2</v>
      </c>
      <c r="K215" s="109">
        <v>5</v>
      </c>
      <c r="L215" s="109">
        <v>4.8</v>
      </c>
      <c r="M215" s="109">
        <v>4.5999999999999996</v>
      </c>
      <c r="N215" s="109">
        <v>4.4000000000000004</v>
      </c>
      <c r="O215" s="29"/>
      <c r="P215" s="9"/>
    </row>
    <row r="216" spans="1:16" ht="39.6" x14ac:dyDescent="0.25">
      <c r="A216" s="13">
        <v>42</v>
      </c>
      <c r="B216" s="31" t="s">
        <v>226</v>
      </c>
      <c r="C216" s="169" t="s">
        <v>57</v>
      </c>
      <c r="D216" s="169"/>
      <c r="E216" s="169"/>
      <c r="F216" s="84"/>
      <c r="G216" s="84">
        <f>G218/G219*100</f>
        <v>2.3375730491577862</v>
      </c>
      <c r="H216" s="84">
        <f t="shared" ref="H216:N216" si="36">H218/H219*100</f>
        <v>2.4063251976624267</v>
      </c>
      <c r="I216" s="84">
        <f>I218/I219*100</f>
        <v>2.4750773461670676</v>
      </c>
      <c r="J216" s="84">
        <f t="shared" si="36"/>
        <v>2.5438294946717082</v>
      </c>
      <c r="K216" s="84">
        <f t="shared" si="36"/>
        <v>2.6125816431763491</v>
      </c>
      <c r="L216" s="84">
        <f t="shared" si="36"/>
        <v>2.6813337916809901</v>
      </c>
      <c r="M216" s="84">
        <f t="shared" si="36"/>
        <v>2.750085940185631</v>
      </c>
      <c r="N216" s="84">
        <f t="shared" si="36"/>
        <v>2.8188380886902715</v>
      </c>
      <c r="O216" s="16"/>
      <c r="P216" s="9" t="s">
        <v>761</v>
      </c>
    </row>
    <row r="217" spans="1:16" hidden="1" x14ac:dyDescent="0.25">
      <c r="A217" s="13"/>
      <c r="B217" s="52" t="s">
        <v>67</v>
      </c>
      <c r="C217" s="28"/>
      <c r="D217" s="28"/>
      <c r="E217" s="28"/>
      <c r="F217" s="37"/>
      <c r="G217" s="37"/>
      <c r="H217" s="37"/>
      <c r="I217" s="37"/>
      <c r="J217" s="37"/>
      <c r="K217" s="37"/>
      <c r="L217" s="37"/>
      <c r="M217" s="37"/>
      <c r="N217" s="37"/>
      <c r="O217" s="29"/>
      <c r="P217" s="9"/>
    </row>
    <row r="218" spans="1:16" ht="31.2" hidden="1" x14ac:dyDescent="0.25">
      <c r="A218" s="13"/>
      <c r="B218" s="27" t="s">
        <v>227</v>
      </c>
      <c r="C218" s="28"/>
      <c r="D218" s="108"/>
      <c r="E218" s="108"/>
      <c r="F218" s="109"/>
      <c r="G218" s="109">
        <v>0.68</v>
      </c>
      <c r="H218" s="109">
        <v>0.7</v>
      </c>
      <c r="I218" s="109">
        <v>0.72</v>
      </c>
      <c r="J218" s="110">
        <v>0.74</v>
      </c>
      <c r="K218" s="109">
        <v>0.76</v>
      </c>
      <c r="L218" s="109">
        <v>0.78</v>
      </c>
      <c r="M218" s="109">
        <v>0.8</v>
      </c>
      <c r="N218" s="109">
        <v>0.82</v>
      </c>
      <c r="O218" s="29"/>
      <c r="P218" s="9"/>
    </row>
    <row r="219" spans="1:16" hidden="1" x14ac:dyDescent="0.25">
      <c r="A219" s="13"/>
      <c r="B219" s="27" t="s">
        <v>228</v>
      </c>
      <c r="C219" s="28"/>
      <c r="D219" s="108"/>
      <c r="E219" s="108"/>
      <c r="F219" s="109"/>
      <c r="G219" s="109">
        <v>29.09</v>
      </c>
      <c r="H219" s="109">
        <v>29.09</v>
      </c>
      <c r="I219" s="109">
        <v>29.09</v>
      </c>
      <c r="J219" s="109">
        <v>29.09</v>
      </c>
      <c r="K219" s="109">
        <v>29.09</v>
      </c>
      <c r="L219" s="109">
        <v>29.09</v>
      </c>
      <c r="M219" s="109">
        <v>29.09</v>
      </c>
      <c r="N219" s="109">
        <v>29.09</v>
      </c>
      <c r="O219" s="29"/>
      <c r="P219" s="9"/>
    </row>
    <row r="220" spans="1:16" ht="43.2" customHeight="1" x14ac:dyDescent="0.25">
      <c r="A220" s="13"/>
      <c r="B220" s="27" t="s">
        <v>485</v>
      </c>
      <c r="C220" s="169"/>
      <c r="D220" s="169"/>
      <c r="E220" s="169"/>
      <c r="F220" s="15"/>
      <c r="G220" s="15"/>
      <c r="H220" s="15"/>
      <c r="I220" s="15"/>
      <c r="J220" s="15"/>
      <c r="K220" s="15"/>
      <c r="L220" s="15"/>
      <c r="M220" s="15"/>
      <c r="N220" s="15"/>
      <c r="O220" s="16"/>
      <c r="P220" s="9" t="s">
        <v>760</v>
      </c>
    </row>
    <row r="221" spans="1:16" ht="46.8" x14ac:dyDescent="0.25">
      <c r="A221" s="13">
        <v>43</v>
      </c>
      <c r="B221" s="31" t="s">
        <v>229</v>
      </c>
      <c r="C221" s="169"/>
      <c r="D221" s="169"/>
      <c r="E221" s="169"/>
      <c r="F221" s="15"/>
      <c r="G221" s="15"/>
      <c r="H221" s="15"/>
      <c r="I221" s="15"/>
      <c r="J221" s="15"/>
      <c r="K221" s="15"/>
      <c r="L221" s="15"/>
      <c r="M221" s="15"/>
      <c r="N221" s="15"/>
      <c r="O221" s="16"/>
      <c r="P221" s="9"/>
    </row>
    <row r="222" spans="1:16" ht="39.6" x14ac:dyDescent="0.25">
      <c r="A222" s="13"/>
      <c r="B222" s="31" t="s">
        <v>230</v>
      </c>
      <c r="C222" s="169" t="s">
        <v>57</v>
      </c>
      <c r="D222" s="169"/>
      <c r="E222" s="169"/>
      <c r="F222" s="15"/>
      <c r="G222" s="77">
        <v>93.5</v>
      </c>
      <c r="H222" s="77">
        <v>93.8</v>
      </c>
      <c r="I222" s="77">
        <v>94</v>
      </c>
      <c r="J222" s="77">
        <v>94.5</v>
      </c>
      <c r="K222" s="77">
        <v>94.6</v>
      </c>
      <c r="L222" s="77">
        <v>94.7</v>
      </c>
      <c r="M222" s="77">
        <v>94.8</v>
      </c>
      <c r="N222" s="77">
        <v>94.9</v>
      </c>
      <c r="O222" s="16"/>
      <c r="P222" s="9" t="s">
        <v>762</v>
      </c>
    </row>
    <row r="223" spans="1:16" ht="39.6" x14ac:dyDescent="0.25">
      <c r="A223" s="13"/>
      <c r="B223" s="31" t="s">
        <v>231</v>
      </c>
      <c r="C223" s="169" t="s">
        <v>57</v>
      </c>
      <c r="D223" s="169"/>
      <c r="E223" s="169"/>
      <c r="F223" s="15"/>
      <c r="G223" s="77">
        <v>100</v>
      </c>
      <c r="H223" s="77">
        <v>100</v>
      </c>
      <c r="I223" s="77">
        <v>100</v>
      </c>
      <c r="J223" s="77">
        <v>100</v>
      </c>
      <c r="K223" s="77">
        <v>100</v>
      </c>
      <c r="L223" s="77">
        <v>100</v>
      </c>
      <c r="M223" s="77">
        <v>100</v>
      </c>
      <c r="N223" s="77">
        <v>100</v>
      </c>
      <c r="O223" s="16"/>
      <c r="P223" s="9" t="s">
        <v>762</v>
      </c>
    </row>
    <row r="224" spans="1:16" x14ac:dyDescent="0.25">
      <c r="A224" s="13"/>
      <c r="B224" s="31" t="s">
        <v>232</v>
      </c>
      <c r="C224" s="169" t="s">
        <v>57</v>
      </c>
      <c r="D224" s="169"/>
      <c r="E224" s="169"/>
      <c r="F224" s="15"/>
      <c r="G224" s="77">
        <v>100</v>
      </c>
      <c r="H224" s="77">
        <v>100</v>
      </c>
      <c r="I224" s="77">
        <v>100</v>
      </c>
      <c r="J224" s="77">
        <v>100</v>
      </c>
      <c r="K224" s="77">
        <v>100</v>
      </c>
      <c r="L224" s="77">
        <v>100</v>
      </c>
      <c r="M224" s="77">
        <v>100</v>
      </c>
      <c r="N224" s="77">
        <v>100</v>
      </c>
      <c r="O224" s="16"/>
      <c r="P224" s="9"/>
    </row>
    <row r="225" spans="1:16" ht="36.6" customHeight="1" x14ac:dyDescent="0.25">
      <c r="A225" s="13"/>
      <c r="B225" s="204" t="s">
        <v>233</v>
      </c>
      <c r="C225" s="204"/>
      <c r="D225" s="204"/>
      <c r="E225" s="204"/>
      <c r="F225" s="204"/>
      <c r="G225" s="204"/>
      <c r="H225" s="204"/>
      <c r="I225" s="204"/>
      <c r="J225" s="204"/>
      <c r="K225" s="204"/>
      <c r="L225" s="204"/>
      <c r="M225" s="204"/>
      <c r="N225" s="204"/>
      <c r="O225" s="204"/>
      <c r="P225" s="9"/>
    </row>
    <row r="226" spans="1:16" ht="31.2" x14ac:dyDescent="0.25">
      <c r="A226" s="13"/>
      <c r="B226" s="27" t="s">
        <v>487</v>
      </c>
      <c r="C226" s="169"/>
      <c r="D226" s="169"/>
      <c r="E226" s="169"/>
      <c r="F226" s="15"/>
      <c r="G226" s="15"/>
      <c r="H226" s="15"/>
      <c r="I226" s="15"/>
      <c r="J226" s="15"/>
      <c r="K226" s="15"/>
      <c r="L226" s="15"/>
      <c r="M226" s="15"/>
      <c r="N226" s="15"/>
      <c r="O226" s="16"/>
      <c r="P226" s="9"/>
    </row>
    <row r="227" spans="1:16" ht="52.8" x14ac:dyDescent="0.25">
      <c r="A227" s="55">
        <v>44</v>
      </c>
      <c r="B227" s="61" t="s">
        <v>234</v>
      </c>
      <c r="C227" s="57" t="s">
        <v>57</v>
      </c>
      <c r="D227" s="57"/>
      <c r="E227" s="57"/>
      <c r="F227" s="59"/>
      <c r="G227" s="59"/>
      <c r="H227" s="59">
        <f>H229/H230*100</f>
        <v>66.666666666666657</v>
      </c>
      <c r="I227" s="59">
        <f t="shared" ref="I227:N227" si="37">I229/I230*100</f>
        <v>66.666666666666657</v>
      </c>
      <c r="J227" s="59">
        <f t="shared" si="37"/>
        <v>66.666666666666657</v>
      </c>
      <c r="K227" s="59">
        <f t="shared" si="37"/>
        <v>66.666666666666657</v>
      </c>
      <c r="L227" s="59">
        <f t="shared" si="37"/>
        <v>66.666666666666657</v>
      </c>
      <c r="M227" s="59">
        <f t="shared" si="37"/>
        <v>66.666666666666657</v>
      </c>
      <c r="N227" s="59">
        <f t="shared" si="37"/>
        <v>100</v>
      </c>
      <c r="O227" s="59"/>
      <c r="P227" s="60" t="s">
        <v>164</v>
      </c>
    </row>
    <row r="228" spans="1:16" hidden="1" x14ac:dyDescent="0.25">
      <c r="A228" s="55"/>
      <c r="B228" s="63" t="s">
        <v>67</v>
      </c>
      <c r="C228" s="100"/>
      <c r="D228" s="100"/>
      <c r="E228" s="100"/>
      <c r="F228" s="58"/>
      <c r="G228" s="58"/>
      <c r="H228" s="58"/>
      <c r="I228" s="58"/>
      <c r="J228" s="58"/>
      <c r="K228" s="58"/>
      <c r="L228" s="58"/>
      <c r="M228" s="58"/>
      <c r="N228" s="58"/>
      <c r="O228" s="59"/>
      <c r="P228" s="60"/>
    </row>
    <row r="229" spans="1:16" hidden="1" x14ac:dyDescent="0.25">
      <c r="A229" s="55"/>
      <c r="B229" s="56" t="s">
        <v>235</v>
      </c>
      <c r="C229" s="100" t="s">
        <v>30</v>
      </c>
      <c r="D229" s="100"/>
      <c r="E229" s="100"/>
      <c r="F229" s="58"/>
      <c r="G229" s="58"/>
      <c r="H229" s="111">
        <v>2</v>
      </c>
      <c r="I229" s="111">
        <v>2</v>
      </c>
      <c r="J229" s="111">
        <v>2</v>
      </c>
      <c r="K229" s="111">
        <v>2</v>
      </c>
      <c r="L229" s="111">
        <v>2</v>
      </c>
      <c r="M229" s="111">
        <v>2</v>
      </c>
      <c r="N229" s="111">
        <v>3</v>
      </c>
      <c r="O229" s="101"/>
      <c r="P229" s="60"/>
    </row>
    <row r="230" spans="1:16" hidden="1" x14ac:dyDescent="0.25">
      <c r="A230" s="55"/>
      <c r="B230" s="56" t="s">
        <v>236</v>
      </c>
      <c r="C230" s="100" t="s">
        <v>30</v>
      </c>
      <c r="D230" s="100"/>
      <c r="E230" s="100"/>
      <c r="F230" s="58"/>
      <c r="G230" s="58"/>
      <c r="H230" s="111">
        <v>3</v>
      </c>
      <c r="I230" s="111">
        <v>3</v>
      </c>
      <c r="J230" s="111">
        <v>3</v>
      </c>
      <c r="K230" s="111">
        <v>3</v>
      </c>
      <c r="L230" s="111">
        <v>3</v>
      </c>
      <c r="M230" s="111">
        <v>3</v>
      </c>
      <c r="N230" s="111">
        <v>3</v>
      </c>
      <c r="O230" s="101"/>
      <c r="P230" s="60"/>
    </row>
    <row r="231" spans="1:16" ht="28.2" customHeight="1" x14ac:dyDescent="0.25">
      <c r="A231" s="13">
        <v>45</v>
      </c>
      <c r="B231" s="61" t="s">
        <v>237</v>
      </c>
      <c r="C231" s="57" t="s">
        <v>57</v>
      </c>
      <c r="D231" s="57"/>
      <c r="E231" s="59">
        <f t="shared" ref="E231:N231" si="38">E233/E340*100</f>
        <v>10.72891334954563</v>
      </c>
      <c r="F231" s="59">
        <f t="shared" si="38"/>
        <v>10.577938735476081</v>
      </c>
      <c r="G231" s="59">
        <f t="shared" si="38"/>
        <v>10.42896026129559</v>
      </c>
      <c r="H231" s="59">
        <f t="shared" si="38"/>
        <v>10.28775398132894</v>
      </c>
      <c r="I231" s="59">
        <f t="shared" si="38"/>
        <v>10.317284224539605</v>
      </c>
      <c r="J231" s="59">
        <f t="shared" si="38"/>
        <v>10.376745332705797</v>
      </c>
      <c r="K231" s="59">
        <f t="shared" si="38"/>
        <v>10.400711775835662</v>
      </c>
      <c r="L231" s="59">
        <f t="shared" si="38"/>
        <v>10.441662516412368</v>
      </c>
      <c r="M231" s="59">
        <f t="shared" si="38"/>
        <v>10.482788433098992</v>
      </c>
      <c r="N231" s="59">
        <f t="shared" si="38"/>
        <v>10.524089360437198</v>
      </c>
      <c r="O231" s="59"/>
      <c r="P231" s="9" t="s">
        <v>70</v>
      </c>
    </row>
    <row r="232" spans="1:16" hidden="1" x14ac:dyDescent="0.25">
      <c r="A232" s="13"/>
      <c r="B232" s="52" t="s">
        <v>67</v>
      </c>
      <c r="C232" s="169"/>
      <c r="D232" s="169"/>
      <c r="E232" s="169"/>
      <c r="F232" s="15"/>
      <c r="G232" s="15"/>
      <c r="H232" s="15"/>
      <c r="I232" s="15"/>
      <c r="J232" s="15"/>
      <c r="K232" s="15"/>
      <c r="L232" s="15"/>
      <c r="M232" s="15"/>
      <c r="N232" s="15"/>
      <c r="O232" s="16"/>
      <c r="P232" s="9"/>
    </row>
    <row r="233" spans="1:16" hidden="1" x14ac:dyDescent="0.25">
      <c r="A233" s="13"/>
      <c r="B233" s="27" t="s">
        <v>238</v>
      </c>
      <c r="C233" s="28" t="s">
        <v>239</v>
      </c>
      <c r="D233" s="30"/>
      <c r="E233" s="30">
        <f>(E234+F234)/2</f>
        <v>5029.5</v>
      </c>
      <c r="F233" s="29">
        <v>4907</v>
      </c>
      <c r="G233" s="29">
        <f>(4872+4707)/2</f>
        <v>4789.5</v>
      </c>
      <c r="H233" s="29">
        <f t="shared" ref="H233:M233" si="39">(I234+H234)/2</f>
        <v>4683.5</v>
      </c>
      <c r="I233" s="29">
        <f t="shared" si="39"/>
        <v>4650</v>
      </c>
      <c r="J233" s="29">
        <f t="shared" si="39"/>
        <v>4630</v>
      </c>
      <c r="K233" s="29">
        <f t="shared" si="39"/>
        <v>4617.5</v>
      </c>
      <c r="L233" s="29">
        <f t="shared" si="39"/>
        <v>4612.5</v>
      </c>
      <c r="M233" s="29">
        <f t="shared" si="39"/>
        <v>4607.5</v>
      </c>
      <c r="N233" s="29">
        <f>(N234+4600)/2</f>
        <v>4602.5</v>
      </c>
      <c r="O233" s="29"/>
      <c r="P233" s="9"/>
    </row>
    <row r="234" spans="1:16" hidden="1" x14ac:dyDescent="0.25">
      <c r="A234" s="13"/>
      <c r="B234" s="27" t="s">
        <v>240</v>
      </c>
      <c r="C234" s="28"/>
      <c r="D234" s="30">
        <v>5833</v>
      </c>
      <c r="E234" s="30">
        <v>5117</v>
      </c>
      <c r="F234" s="29">
        <v>4942</v>
      </c>
      <c r="G234" s="29">
        <v>4872</v>
      </c>
      <c r="H234" s="29">
        <v>4707</v>
      </c>
      <c r="I234" s="29">
        <v>4660</v>
      </c>
      <c r="J234" s="29">
        <v>4640</v>
      </c>
      <c r="K234" s="29">
        <v>4620</v>
      </c>
      <c r="L234" s="29">
        <v>4615</v>
      </c>
      <c r="M234" s="29">
        <v>4610</v>
      </c>
      <c r="N234" s="29">
        <v>4605</v>
      </c>
      <c r="O234" s="29"/>
      <c r="P234" s="9"/>
    </row>
    <row r="235" spans="1:16" ht="52.8" x14ac:dyDescent="0.25">
      <c r="A235" s="17"/>
      <c r="B235" s="22" t="s">
        <v>486</v>
      </c>
      <c r="C235" s="19"/>
      <c r="D235" s="19"/>
      <c r="E235" s="19"/>
      <c r="F235" s="54"/>
      <c r="G235" s="54"/>
      <c r="H235" s="54"/>
      <c r="I235" s="54"/>
      <c r="J235" s="54"/>
      <c r="K235" s="54"/>
      <c r="L235" s="54"/>
      <c r="M235" s="54"/>
      <c r="N235" s="54"/>
      <c r="O235" s="21"/>
      <c r="P235" s="26" t="s">
        <v>164</v>
      </c>
    </row>
    <row r="236" spans="1:16" ht="35.4" customHeight="1" x14ac:dyDescent="0.25">
      <c r="A236" s="17">
        <v>46</v>
      </c>
      <c r="B236" s="18" t="s">
        <v>241</v>
      </c>
      <c r="C236" s="19" t="s">
        <v>57</v>
      </c>
      <c r="D236" s="19"/>
      <c r="E236" s="19">
        <v>50</v>
      </c>
      <c r="F236" s="21">
        <v>50</v>
      </c>
      <c r="G236" s="21">
        <v>50</v>
      </c>
      <c r="H236" s="21">
        <v>50</v>
      </c>
      <c r="I236" s="21">
        <v>50</v>
      </c>
      <c r="J236" s="21">
        <v>50</v>
      </c>
      <c r="K236" s="21">
        <v>50</v>
      </c>
      <c r="L236" s="21">
        <v>50</v>
      </c>
      <c r="M236" s="21">
        <v>100</v>
      </c>
      <c r="N236" s="21">
        <v>100</v>
      </c>
      <c r="O236" s="21"/>
      <c r="P236" s="26" t="s">
        <v>164</v>
      </c>
    </row>
    <row r="237" spans="1:16" ht="34.799999999999997" customHeight="1" x14ac:dyDescent="0.25">
      <c r="A237" s="17">
        <v>47</v>
      </c>
      <c r="B237" s="18" t="s">
        <v>242</v>
      </c>
      <c r="C237" s="19"/>
      <c r="D237" s="19"/>
      <c r="E237" s="19"/>
      <c r="F237" s="54"/>
      <c r="G237" s="54"/>
      <c r="H237" s="54"/>
      <c r="I237" s="54"/>
      <c r="J237" s="54"/>
      <c r="K237" s="54"/>
      <c r="L237" s="54"/>
      <c r="M237" s="54"/>
      <c r="N237" s="54"/>
      <c r="O237" s="21"/>
      <c r="P237" s="26" t="s">
        <v>164</v>
      </c>
    </row>
    <row r="238" spans="1:16" ht="31.8" customHeight="1" x14ac:dyDescent="0.25">
      <c r="A238" s="17"/>
      <c r="B238" s="18" t="s">
        <v>243</v>
      </c>
      <c r="C238" s="19" t="s">
        <v>98</v>
      </c>
      <c r="D238" s="19"/>
      <c r="E238" s="19"/>
      <c r="F238" s="87">
        <v>0.8</v>
      </c>
      <c r="G238" s="87">
        <v>0.73699999999999999</v>
      </c>
      <c r="H238" s="87">
        <v>0.73699999999999999</v>
      </c>
      <c r="I238" s="87">
        <v>0.73699999999999999</v>
      </c>
      <c r="J238" s="87">
        <v>0.73699999999999999</v>
      </c>
      <c r="K238" s="87">
        <v>0.8</v>
      </c>
      <c r="L238" s="87">
        <v>0.8</v>
      </c>
      <c r="M238" s="87">
        <v>0.8</v>
      </c>
      <c r="N238" s="87">
        <v>0.8</v>
      </c>
      <c r="O238" s="21">
        <f>N238/H238*100</f>
        <v>108.5481682496608</v>
      </c>
      <c r="P238" s="26" t="s">
        <v>164</v>
      </c>
    </row>
    <row r="239" spans="1:16" ht="31.8" customHeight="1" x14ac:dyDescent="0.25">
      <c r="A239" s="17"/>
      <c r="B239" s="18" t="s">
        <v>244</v>
      </c>
      <c r="C239" s="19" t="s">
        <v>98</v>
      </c>
      <c r="D239" s="19"/>
      <c r="E239" s="19"/>
      <c r="F239" s="87">
        <v>1.42</v>
      </c>
      <c r="G239" s="87">
        <v>1.4610000000000001</v>
      </c>
      <c r="H239" s="87">
        <v>1.46</v>
      </c>
      <c r="I239" s="87">
        <v>1.46</v>
      </c>
      <c r="J239" s="87">
        <v>1.46</v>
      </c>
      <c r="K239" s="87">
        <v>1.5</v>
      </c>
      <c r="L239" s="87">
        <v>1.5</v>
      </c>
      <c r="M239" s="87">
        <v>1.5</v>
      </c>
      <c r="N239" s="87">
        <v>1.5</v>
      </c>
      <c r="O239" s="21">
        <f>N239/H239*100</f>
        <v>102.73972602739727</v>
      </c>
      <c r="P239" s="26" t="s">
        <v>164</v>
      </c>
    </row>
    <row r="240" spans="1:16" ht="25.8" customHeight="1" x14ac:dyDescent="0.25">
      <c r="A240" s="17">
        <v>48</v>
      </c>
      <c r="B240" s="18" t="s">
        <v>245</v>
      </c>
      <c r="C240" s="19"/>
      <c r="D240" s="19"/>
      <c r="E240" s="19"/>
      <c r="F240" s="54"/>
      <c r="G240" s="54"/>
      <c r="H240" s="54"/>
      <c r="I240" s="54"/>
      <c r="J240" s="54"/>
      <c r="K240" s="54"/>
      <c r="L240" s="54"/>
      <c r="M240" s="54"/>
      <c r="N240" s="54"/>
      <c r="O240" s="21"/>
      <c r="P240" s="26" t="s">
        <v>164</v>
      </c>
    </row>
    <row r="241" spans="1:16" ht="31.8" customHeight="1" x14ac:dyDescent="0.25">
      <c r="A241" s="17"/>
      <c r="B241" s="18" t="s">
        <v>246</v>
      </c>
      <c r="C241" s="19" t="s">
        <v>98</v>
      </c>
      <c r="D241" s="53"/>
      <c r="E241" s="53"/>
      <c r="F241" s="75">
        <v>0.15</v>
      </c>
      <c r="G241" s="75">
        <v>1.9119999999999999</v>
      </c>
      <c r="H241" s="75">
        <v>1.91</v>
      </c>
      <c r="I241" s="75">
        <v>1.91</v>
      </c>
      <c r="J241" s="75">
        <v>1.91</v>
      </c>
      <c r="K241" s="75">
        <v>1.92</v>
      </c>
      <c r="L241" s="75">
        <v>1.92</v>
      </c>
      <c r="M241" s="75">
        <v>1.92</v>
      </c>
      <c r="N241" s="75">
        <v>1.92</v>
      </c>
      <c r="O241" s="21">
        <f>N241/H241*100</f>
        <v>100.52356020942408</v>
      </c>
      <c r="P241" s="26" t="s">
        <v>164</v>
      </c>
    </row>
    <row r="242" spans="1:16" ht="29.4" customHeight="1" x14ac:dyDescent="0.25">
      <c r="A242" s="17">
        <v>49</v>
      </c>
      <c r="B242" s="18" t="s">
        <v>247</v>
      </c>
      <c r="C242" s="19" t="s">
        <v>57</v>
      </c>
      <c r="D242" s="53"/>
      <c r="E242" s="53"/>
      <c r="F242" s="75">
        <f>F244/F245*100</f>
        <v>11.546230924618492</v>
      </c>
      <c r="G242" s="75">
        <f t="shared" ref="G242:M242" si="40">G244/G245*100</f>
        <v>45.832010161956177</v>
      </c>
      <c r="H242" s="75">
        <f t="shared" si="40"/>
        <v>43.497935852651636</v>
      </c>
      <c r="I242" s="75">
        <f t="shared" si="40"/>
        <v>43.847253096221024</v>
      </c>
      <c r="J242" s="75">
        <f t="shared" si="40"/>
        <v>44.244204509368053</v>
      </c>
      <c r="K242" s="75">
        <f t="shared" si="40"/>
        <v>44.641155922515082</v>
      </c>
      <c r="L242" s="75">
        <f t="shared" si="40"/>
        <v>44.641155922515082</v>
      </c>
      <c r="M242" s="75">
        <f t="shared" si="40"/>
        <v>45.832010161956177</v>
      </c>
      <c r="N242" s="75">
        <f>N244/N245*100</f>
        <v>45.832010161956177</v>
      </c>
      <c r="O242" s="21"/>
      <c r="P242" s="26" t="s">
        <v>164</v>
      </c>
    </row>
    <row r="243" spans="1:16" hidden="1" x14ac:dyDescent="0.25">
      <c r="A243" s="17"/>
      <c r="B243" s="95" t="s">
        <v>67</v>
      </c>
      <c r="C243" s="19"/>
      <c r="D243" s="19"/>
      <c r="E243" s="19"/>
      <c r="F243" s="54"/>
      <c r="G243" s="54"/>
      <c r="H243" s="54"/>
      <c r="I243" s="54"/>
      <c r="J243" s="54"/>
      <c r="K243" s="54"/>
      <c r="L243" s="54"/>
      <c r="M243" s="54"/>
      <c r="N243" s="54"/>
      <c r="O243" s="21"/>
      <c r="P243" s="26"/>
    </row>
    <row r="244" spans="1:16" s="74" customFormat="1" hidden="1" x14ac:dyDescent="0.25">
      <c r="A244" s="17"/>
      <c r="B244" s="22" t="s">
        <v>248</v>
      </c>
      <c r="C244" s="23" t="s">
        <v>180</v>
      </c>
      <c r="D244" s="23"/>
      <c r="E244" s="23"/>
      <c r="F244" s="112">
        <v>5773</v>
      </c>
      <c r="G244" s="112">
        <v>5773</v>
      </c>
      <c r="H244" s="112">
        <v>5479</v>
      </c>
      <c r="I244" s="112">
        <v>5523</v>
      </c>
      <c r="J244" s="112">
        <v>5573</v>
      </c>
      <c r="K244" s="112">
        <v>5623</v>
      </c>
      <c r="L244" s="112">
        <v>5623</v>
      </c>
      <c r="M244" s="112">
        <v>5773</v>
      </c>
      <c r="N244" s="112">
        <v>5773</v>
      </c>
      <c r="O244" s="25"/>
      <c r="P244" s="113"/>
    </row>
    <row r="245" spans="1:16" s="74" customFormat="1" hidden="1" x14ac:dyDescent="0.25">
      <c r="A245" s="17"/>
      <c r="B245" s="22" t="s">
        <v>249</v>
      </c>
      <c r="C245" s="23" t="s">
        <v>180</v>
      </c>
      <c r="D245" s="23"/>
      <c r="E245" s="23"/>
      <c r="F245" s="112">
        <v>49999</v>
      </c>
      <c r="G245" s="112">
        <v>12596</v>
      </c>
      <c r="H245" s="112">
        <v>12596</v>
      </c>
      <c r="I245" s="112">
        <v>12596</v>
      </c>
      <c r="J245" s="112">
        <v>12596</v>
      </c>
      <c r="K245" s="112">
        <v>12596</v>
      </c>
      <c r="L245" s="112">
        <v>12596</v>
      </c>
      <c r="M245" s="112">
        <v>12596</v>
      </c>
      <c r="N245" s="112">
        <v>12596</v>
      </c>
      <c r="O245" s="25"/>
      <c r="P245" s="113"/>
    </row>
    <row r="246" spans="1:16" ht="31.2" customHeight="1" x14ac:dyDescent="0.25">
      <c r="A246" s="17">
        <v>50</v>
      </c>
      <c r="B246" s="18" t="s">
        <v>250</v>
      </c>
      <c r="C246" s="19" t="s">
        <v>251</v>
      </c>
      <c r="D246" s="19"/>
      <c r="E246" s="19"/>
      <c r="F246" s="21">
        <v>26290</v>
      </c>
      <c r="G246" s="21">
        <v>26281</v>
      </c>
      <c r="H246" s="21">
        <v>25000</v>
      </c>
      <c r="I246" s="21">
        <v>25000</v>
      </c>
      <c r="J246" s="21">
        <v>25000</v>
      </c>
      <c r="K246" s="21">
        <v>25000</v>
      </c>
      <c r="L246" s="21">
        <v>25000</v>
      </c>
      <c r="M246" s="21">
        <v>25000</v>
      </c>
      <c r="N246" s="21">
        <v>25000</v>
      </c>
      <c r="O246" s="21">
        <f>N246/H246*100</f>
        <v>100</v>
      </c>
      <c r="P246" s="26" t="s">
        <v>164</v>
      </c>
    </row>
    <row r="247" spans="1:16" x14ac:dyDescent="0.25">
      <c r="A247" s="13"/>
      <c r="B247" s="204" t="s">
        <v>252</v>
      </c>
      <c r="C247" s="204"/>
      <c r="D247" s="204"/>
      <c r="E247" s="204"/>
      <c r="F247" s="204"/>
      <c r="G247" s="204"/>
      <c r="H247" s="204"/>
      <c r="I247" s="204"/>
      <c r="J247" s="204"/>
      <c r="K247" s="204"/>
      <c r="L247" s="204"/>
      <c r="M247" s="204"/>
      <c r="N247" s="204"/>
      <c r="O247" s="204"/>
      <c r="P247" s="9"/>
    </row>
    <row r="248" spans="1:16" ht="37.799999999999997" customHeight="1" x14ac:dyDescent="0.25">
      <c r="A248" s="13"/>
      <c r="B248" s="204" t="s">
        <v>253</v>
      </c>
      <c r="C248" s="204"/>
      <c r="D248" s="204"/>
      <c r="E248" s="204"/>
      <c r="F248" s="204"/>
      <c r="G248" s="204"/>
      <c r="H248" s="204"/>
      <c r="I248" s="204"/>
      <c r="J248" s="204"/>
      <c r="K248" s="204"/>
      <c r="L248" s="204"/>
      <c r="M248" s="204"/>
      <c r="N248" s="204"/>
      <c r="O248" s="204"/>
      <c r="P248" s="9"/>
    </row>
    <row r="249" spans="1:16" ht="41.4" customHeight="1" x14ac:dyDescent="0.25">
      <c r="A249" s="13"/>
      <c r="B249" s="205" t="s">
        <v>492</v>
      </c>
      <c r="C249" s="205"/>
      <c r="D249" s="205"/>
      <c r="E249" s="205"/>
      <c r="F249" s="205"/>
      <c r="G249" s="205"/>
      <c r="H249" s="205"/>
      <c r="I249" s="205"/>
      <c r="J249" s="170"/>
      <c r="K249" s="170"/>
      <c r="L249" s="170"/>
      <c r="M249" s="170"/>
      <c r="N249" s="170"/>
      <c r="O249" s="170"/>
      <c r="P249" s="9"/>
    </row>
    <row r="250" spans="1:16" ht="26.4" x14ac:dyDescent="0.25">
      <c r="A250" s="17"/>
      <c r="B250" s="205" t="s">
        <v>254</v>
      </c>
      <c r="C250" s="205"/>
      <c r="D250" s="205"/>
      <c r="E250" s="205"/>
      <c r="F250" s="205"/>
      <c r="G250" s="205"/>
      <c r="H250" s="205"/>
      <c r="I250" s="205"/>
      <c r="J250" s="54"/>
      <c r="K250" s="54"/>
      <c r="L250" s="54"/>
      <c r="M250" s="54"/>
      <c r="N250" s="54"/>
      <c r="O250" s="21"/>
      <c r="P250" s="26" t="s">
        <v>763</v>
      </c>
    </row>
    <row r="251" spans="1:16" ht="49.2" customHeight="1" x14ac:dyDescent="0.25">
      <c r="A251" s="17">
        <v>51</v>
      </c>
      <c r="B251" s="18" t="s">
        <v>255</v>
      </c>
      <c r="C251" s="19" t="s">
        <v>57</v>
      </c>
      <c r="D251" s="19"/>
      <c r="E251" s="19"/>
      <c r="F251" s="114">
        <v>85.3</v>
      </c>
      <c r="G251" s="114">
        <v>86.1</v>
      </c>
      <c r="H251" s="114">
        <v>88</v>
      </c>
      <c r="I251" s="114">
        <v>88.5</v>
      </c>
      <c r="J251" s="114">
        <v>90</v>
      </c>
      <c r="K251" s="114">
        <v>93</v>
      </c>
      <c r="L251" s="114">
        <f>L253/L254*100</f>
        <v>94.951608684279364</v>
      </c>
      <c r="M251" s="114">
        <v>98</v>
      </c>
      <c r="N251" s="114">
        <f>N253/N254*100</f>
        <v>100</v>
      </c>
      <c r="O251" s="21"/>
      <c r="P251" s="26" t="s">
        <v>763</v>
      </c>
    </row>
    <row r="252" spans="1:16" hidden="1" x14ac:dyDescent="0.25">
      <c r="A252" s="17"/>
      <c r="B252" s="95" t="s">
        <v>67</v>
      </c>
      <c r="C252" s="19"/>
      <c r="D252" s="19"/>
      <c r="E252" s="19"/>
      <c r="F252" s="54"/>
      <c r="G252" s="54"/>
      <c r="H252" s="54"/>
      <c r="I252" s="54"/>
      <c r="J252" s="54"/>
      <c r="K252" s="54"/>
      <c r="L252" s="54"/>
      <c r="M252" s="54"/>
      <c r="N252" s="54"/>
      <c r="O252" s="21"/>
      <c r="P252" s="26"/>
    </row>
    <row r="253" spans="1:16" ht="46.8" hidden="1" x14ac:dyDescent="0.25">
      <c r="A253" s="17"/>
      <c r="B253" s="22" t="s">
        <v>256</v>
      </c>
      <c r="C253" s="19" t="s">
        <v>80</v>
      </c>
      <c r="D253" s="19"/>
      <c r="E253" s="19"/>
      <c r="F253" s="54"/>
      <c r="G253" s="112"/>
      <c r="H253" s="112"/>
      <c r="I253" s="112"/>
      <c r="J253" s="112"/>
      <c r="K253" s="112">
        <v>3630</v>
      </c>
      <c r="L253" s="112">
        <v>3630</v>
      </c>
      <c r="M253" s="112">
        <v>3823</v>
      </c>
      <c r="N253" s="112">
        <v>3823</v>
      </c>
      <c r="O253" s="21"/>
      <c r="P253" s="26"/>
    </row>
    <row r="254" spans="1:16" hidden="1" x14ac:dyDescent="0.25">
      <c r="A254" s="17"/>
      <c r="B254" s="22" t="s">
        <v>257</v>
      </c>
      <c r="C254" s="23" t="s">
        <v>80</v>
      </c>
      <c r="D254" s="23"/>
      <c r="E254" s="23"/>
      <c r="F254" s="54"/>
      <c r="G254" s="112"/>
      <c r="H254" s="112"/>
      <c r="I254" s="112"/>
      <c r="J254" s="112"/>
      <c r="K254" s="112">
        <v>3823</v>
      </c>
      <c r="L254" s="112">
        <v>3823</v>
      </c>
      <c r="M254" s="112">
        <v>3823</v>
      </c>
      <c r="N254" s="112">
        <v>3823</v>
      </c>
      <c r="O254" s="21"/>
      <c r="P254" s="26"/>
    </row>
    <row r="255" spans="1:16" ht="31.2" x14ac:dyDescent="0.25">
      <c r="A255" s="17">
        <v>52</v>
      </c>
      <c r="B255" s="18" t="s">
        <v>258</v>
      </c>
      <c r="C255" s="19" t="s">
        <v>57</v>
      </c>
      <c r="D255" s="19"/>
      <c r="E255" s="86">
        <v>16</v>
      </c>
      <c r="F255" s="87">
        <v>11.9</v>
      </c>
      <c r="G255" s="114">
        <v>15.4</v>
      </c>
      <c r="H255" s="114">
        <f t="shared" ref="H255:N255" si="41">H257/H258*100</f>
        <v>11.875490452524195</v>
      </c>
      <c r="I255" s="114">
        <f t="shared" si="41"/>
        <v>11.064608945854042</v>
      </c>
      <c r="J255" s="114">
        <f t="shared" si="41"/>
        <v>8.9981689772430027</v>
      </c>
      <c r="K255" s="114">
        <f>K257/K258*100</f>
        <v>7.0102014125032692</v>
      </c>
      <c r="L255" s="114">
        <f t="shared" si="41"/>
        <v>5.0222338477635367</v>
      </c>
      <c r="M255" s="114">
        <f t="shared" si="41"/>
        <v>2.014125032696835</v>
      </c>
      <c r="N255" s="114">
        <f t="shared" si="41"/>
        <v>0</v>
      </c>
      <c r="O255" s="21"/>
      <c r="P255" s="26" t="s">
        <v>763</v>
      </c>
    </row>
    <row r="256" spans="1:16" s="74" customFormat="1" hidden="1" x14ac:dyDescent="0.25">
      <c r="A256" s="17"/>
      <c r="B256" s="95" t="s">
        <v>67</v>
      </c>
      <c r="C256" s="23"/>
      <c r="D256" s="23"/>
      <c r="E256" s="23"/>
      <c r="F256" s="112"/>
      <c r="G256" s="112"/>
      <c r="H256" s="112"/>
      <c r="I256" s="112"/>
      <c r="J256" s="112"/>
      <c r="K256" s="112"/>
      <c r="L256" s="112"/>
      <c r="M256" s="112"/>
      <c r="N256" s="112"/>
      <c r="O256" s="25"/>
      <c r="P256" s="113"/>
    </row>
    <row r="257" spans="1:16" s="74" customFormat="1" ht="31.2" hidden="1" x14ac:dyDescent="0.25">
      <c r="A257" s="17"/>
      <c r="B257" s="22" t="s">
        <v>259</v>
      </c>
      <c r="C257" s="23" t="s">
        <v>80</v>
      </c>
      <c r="D257" s="23"/>
      <c r="E257" s="23"/>
      <c r="F257" s="112"/>
      <c r="G257" s="112"/>
      <c r="H257" s="112">
        <v>454</v>
      </c>
      <c r="I257" s="112">
        <v>423</v>
      </c>
      <c r="J257" s="112">
        <v>344</v>
      </c>
      <c r="K257" s="112">
        <v>268</v>
      </c>
      <c r="L257" s="112">
        <v>192</v>
      </c>
      <c r="M257" s="112">
        <v>77</v>
      </c>
      <c r="N257" s="112">
        <v>0</v>
      </c>
      <c r="O257" s="25"/>
      <c r="P257" s="113"/>
    </row>
    <row r="258" spans="1:16" s="74" customFormat="1" hidden="1" x14ac:dyDescent="0.25">
      <c r="A258" s="17"/>
      <c r="B258" s="22" t="s">
        <v>257</v>
      </c>
      <c r="C258" s="23" t="s">
        <v>80</v>
      </c>
      <c r="D258" s="23"/>
      <c r="E258" s="23"/>
      <c r="F258" s="112"/>
      <c r="G258" s="112"/>
      <c r="H258" s="112">
        <v>3823</v>
      </c>
      <c r="I258" s="112">
        <v>3823</v>
      </c>
      <c r="J258" s="112">
        <v>3823</v>
      </c>
      <c r="K258" s="112">
        <v>3823</v>
      </c>
      <c r="L258" s="112">
        <v>3823</v>
      </c>
      <c r="M258" s="112">
        <v>3823</v>
      </c>
      <c r="N258" s="112">
        <v>3823</v>
      </c>
      <c r="O258" s="25"/>
      <c r="P258" s="113"/>
    </row>
    <row r="259" spans="1:16" s="74" customFormat="1" ht="34.200000000000003" customHeight="1" x14ac:dyDescent="0.25">
      <c r="A259" s="17">
        <v>53</v>
      </c>
      <c r="B259" s="18" t="s">
        <v>260</v>
      </c>
      <c r="C259" s="19" t="s">
        <v>261</v>
      </c>
      <c r="D259" s="23"/>
      <c r="E259" s="19"/>
      <c r="F259" s="21">
        <f>F261/F262*100</f>
        <v>91.982039769082746</v>
      </c>
      <c r="G259" s="21">
        <f t="shared" ref="G259:N259" si="42">G261/G262*100</f>
        <v>93.004769475357705</v>
      </c>
      <c r="H259" s="21">
        <v>93</v>
      </c>
      <c r="I259" s="21">
        <v>94</v>
      </c>
      <c r="J259" s="21">
        <f t="shared" si="42"/>
        <v>95</v>
      </c>
      <c r="K259" s="21">
        <f t="shared" si="42"/>
        <v>95</v>
      </c>
      <c r="L259" s="21">
        <f t="shared" si="42"/>
        <v>95</v>
      </c>
      <c r="M259" s="21">
        <f t="shared" si="42"/>
        <v>95</v>
      </c>
      <c r="N259" s="21">
        <f t="shared" si="42"/>
        <v>95</v>
      </c>
      <c r="O259" s="21"/>
      <c r="P259" s="26" t="s">
        <v>763</v>
      </c>
    </row>
    <row r="260" spans="1:16" s="117" customFormat="1" hidden="1" x14ac:dyDescent="0.25">
      <c r="A260" s="17"/>
      <c r="B260" s="95" t="s">
        <v>67</v>
      </c>
      <c r="C260" s="23"/>
      <c r="D260" s="115"/>
      <c r="E260" s="115"/>
      <c r="F260" s="115"/>
      <c r="G260" s="115"/>
      <c r="H260" s="115"/>
      <c r="I260" s="115"/>
      <c r="J260" s="115"/>
      <c r="K260" s="115"/>
      <c r="L260" s="115"/>
      <c r="M260" s="115"/>
      <c r="N260" s="113"/>
      <c r="O260" s="25"/>
      <c r="P260" s="116"/>
    </row>
    <row r="261" spans="1:16" s="117" customFormat="1" ht="31.2" hidden="1" x14ac:dyDescent="0.3">
      <c r="A261" s="17"/>
      <c r="B261" s="118" t="s">
        <v>262</v>
      </c>
      <c r="C261" s="23" t="s">
        <v>80</v>
      </c>
      <c r="D261" s="115">
        <v>1434</v>
      </c>
      <c r="E261" s="115">
        <v>1755</v>
      </c>
      <c r="F261" s="115">
        <v>1434</v>
      </c>
      <c r="G261" s="115">
        <v>1755</v>
      </c>
      <c r="H261" s="115">
        <v>1692</v>
      </c>
      <c r="I261" s="115">
        <v>1710</v>
      </c>
      <c r="J261" s="115">
        <v>1710</v>
      </c>
      <c r="K261" s="115">
        <v>1710</v>
      </c>
      <c r="L261" s="115">
        <v>1710</v>
      </c>
      <c r="M261" s="115">
        <v>1710</v>
      </c>
      <c r="N261" s="115">
        <v>1710</v>
      </c>
      <c r="O261" s="25"/>
      <c r="P261" s="116"/>
    </row>
    <row r="262" spans="1:16" s="121" customFormat="1" ht="31.2" hidden="1" x14ac:dyDescent="0.25">
      <c r="A262" s="17"/>
      <c r="B262" s="119" t="s">
        <v>263</v>
      </c>
      <c r="C262" s="23" t="s">
        <v>80</v>
      </c>
      <c r="D262" s="115">
        <v>1559</v>
      </c>
      <c r="E262" s="115">
        <v>1887</v>
      </c>
      <c r="F262" s="115">
        <v>1559</v>
      </c>
      <c r="G262" s="115">
        <v>1887</v>
      </c>
      <c r="H262" s="115">
        <v>1800</v>
      </c>
      <c r="I262" s="115">
        <v>1800</v>
      </c>
      <c r="J262" s="115">
        <v>1800</v>
      </c>
      <c r="K262" s="115">
        <v>1800</v>
      </c>
      <c r="L262" s="115">
        <v>1800</v>
      </c>
      <c r="M262" s="115">
        <v>1800</v>
      </c>
      <c r="N262" s="115">
        <v>1800</v>
      </c>
      <c r="O262" s="21"/>
      <c r="P262" s="120"/>
    </row>
    <row r="263" spans="1:16" ht="26.4" x14ac:dyDescent="0.25">
      <c r="A263" s="17"/>
      <c r="B263" s="205" t="s">
        <v>264</v>
      </c>
      <c r="C263" s="205"/>
      <c r="D263" s="205"/>
      <c r="E263" s="205"/>
      <c r="F263" s="205"/>
      <c r="G263" s="205"/>
      <c r="H263" s="205"/>
      <c r="I263" s="205"/>
      <c r="J263" s="54"/>
      <c r="K263" s="54"/>
      <c r="L263" s="54"/>
      <c r="M263" s="54"/>
      <c r="N263" s="54"/>
      <c r="O263" s="21"/>
      <c r="P263" s="26" t="s">
        <v>763</v>
      </c>
    </row>
    <row r="264" spans="1:16" ht="73.2" customHeight="1" x14ac:dyDescent="0.25">
      <c r="A264" s="17">
        <v>54</v>
      </c>
      <c r="B264" s="18" t="s">
        <v>265</v>
      </c>
      <c r="C264" s="19" t="s">
        <v>57</v>
      </c>
      <c r="D264" s="122"/>
      <c r="E264" s="53">
        <v>98.6</v>
      </c>
      <c r="F264" s="75">
        <v>97.09</v>
      </c>
      <c r="G264" s="65">
        <v>97.29</v>
      </c>
      <c r="H264" s="65">
        <f>H266/H267*100</f>
        <v>99.681528662420376</v>
      </c>
      <c r="I264" s="65">
        <f t="shared" ref="I264:N264" si="43">I266/I267*100</f>
        <v>99.681528662420376</v>
      </c>
      <c r="J264" s="65">
        <f t="shared" si="43"/>
        <v>99.681528662420376</v>
      </c>
      <c r="K264" s="65">
        <f t="shared" si="43"/>
        <v>99.681528662420376</v>
      </c>
      <c r="L264" s="65">
        <f t="shared" si="43"/>
        <v>99.681528662420376</v>
      </c>
      <c r="M264" s="65">
        <f t="shared" si="43"/>
        <v>99.681528662420376</v>
      </c>
      <c r="N264" s="65">
        <f t="shared" si="43"/>
        <v>99.681528662420376</v>
      </c>
      <c r="O264" s="21"/>
      <c r="P264" s="26" t="s">
        <v>763</v>
      </c>
    </row>
    <row r="265" spans="1:16" hidden="1" x14ac:dyDescent="0.25">
      <c r="A265" s="17"/>
      <c r="B265" s="95" t="s">
        <v>67</v>
      </c>
      <c r="C265" s="23"/>
      <c r="D265" s="23"/>
      <c r="E265" s="23"/>
      <c r="F265" s="54"/>
      <c r="G265" s="54"/>
      <c r="H265" s="54"/>
      <c r="I265" s="54"/>
      <c r="J265" s="54"/>
      <c r="K265" s="54"/>
      <c r="L265" s="54"/>
      <c r="M265" s="54"/>
      <c r="N265" s="54"/>
      <c r="O265" s="21"/>
      <c r="P265" s="26"/>
    </row>
    <row r="266" spans="1:16" hidden="1" x14ac:dyDescent="0.25">
      <c r="A266" s="17"/>
      <c r="B266" s="22" t="s">
        <v>266</v>
      </c>
      <c r="C266" s="23" t="s">
        <v>80</v>
      </c>
      <c r="D266" s="23"/>
      <c r="E266" s="23"/>
      <c r="F266" s="123">
        <v>301</v>
      </c>
      <c r="G266" s="123">
        <v>291</v>
      </c>
      <c r="H266" s="123">
        <v>313</v>
      </c>
      <c r="I266" s="123">
        <v>313</v>
      </c>
      <c r="J266" s="123">
        <v>313</v>
      </c>
      <c r="K266" s="112">
        <v>313</v>
      </c>
      <c r="L266" s="112">
        <v>313</v>
      </c>
      <c r="M266" s="112">
        <v>313</v>
      </c>
      <c r="N266" s="112">
        <v>313</v>
      </c>
      <c r="O266" s="25"/>
      <c r="P266" s="26"/>
    </row>
    <row r="267" spans="1:16" hidden="1" x14ac:dyDescent="0.25">
      <c r="A267" s="17"/>
      <c r="B267" s="22" t="s">
        <v>267</v>
      </c>
      <c r="C267" s="23" t="s">
        <v>80</v>
      </c>
      <c r="D267" s="23"/>
      <c r="E267" s="23"/>
      <c r="F267" s="123">
        <v>310</v>
      </c>
      <c r="G267" s="123">
        <v>299</v>
      </c>
      <c r="H267" s="123">
        <v>314</v>
      </c>
      <c r="I267" s="123">
        <v>314</v>
      </c>
      <c r="J267" s="123">
        <v>314</v>
      </c>
      <c r="K267" s="112">
        <v>314</v>
      </c>
      <c r="L267" s="112">
        <v>314</v>
      </c>
      <c r="M267" s="112">
        <v>314</v>
      </c>
      <c r="N267" s="112">
        <v>314</v>
      </c>
      <c r="O267" s="25"/>
      <c r="P267" s="26"/>
    </row>
    <row r="268" spans="1:16" ht="46.8" x14ac:dyDescent="0.25">
      <c r="A268" s="17">
        <v>55</v>
      </c>
      <c r="B268" s="18" t="s">
        <v>268</v>
      </c>
      <c r="C268" s="19" t="s">
        <v>57</v>
      </c>
      <c r="D268" s="19" t="s">
        <v>269</v>
      </c>
      <c r="E268" s="19">
        <v>0.68</v>
      </c>
      <c r="F268" s="124">
        <v>3.64</v>
      </c>
      <c r="G268" s="124" t="s">
        <v>270</v>
      </c>
      <c r="H268" s="125">
        <v>0.3</v>
      </c>
      <c r="I268" s="124" t="s">
        <v>271</v>
      </c>
      <c r="J268" s="124" t="s">
        <v>271</v>
      </c>
      <c r="K268" s="124" t="s">
        <v>271</v>
      </c>
      <c r="L268" s="124" t="s">
        <v>271</v>
      </c>
      <c r="M268" s="124" t="s">
        <v>271</v>
      </c>
      <c r="N268" s="124" t="s">
        <v>271</v>
      </c>
      <c r="O268" s="21"/>
      <c r="P268" s="26" t="s">
        <v>763</v>
      </c>
    </row>
    <row r="269" spans="1:16" s="74" customFormat="1" hidden="1" x14ac:dyDescent="0.25">
      <c r="A269" s="17"/>
      <c r="B269" s="95" t="s">
        <v>67</v>
      </c>
      <c r="C269" s="23"/>
      <c r="D269" s="23"/>
      <c r="E269" s="23"/>
      <c r="F269" s="116"/>
      <c r="G269" s="116"/>
      <c r="H269" s="116"/>
      <c r="I269" s="116"/>
      <c r="J269" s="116"/>
      <c r="K269" s="116"/>
      <c r="L269" s="116"/>
      <c r="M269" s="116"/>
      <c r="N269" s="116"/>
      <c r="O269" s="25"/>
      <c r="P269" s="113"/>
    </row>
    <row r="270" spans="1:16" s="74" customFormat="1" ht="31.2" hidden="1" x14ac:dyDescent="0.25">
      <c r="A270" s="17"/>
      <c r="B270" s="22" t="s">
        <v>272</v>
      </c>
      <c r="C270" s="23" t="s">
        <v>80</v>
      </c>
      <c r="D270" s="23"/>
      <c r="E270" s="23"/>
      <c r="F270" s="40"/>
      <c r="G270" s="40"/>
      <c r="H270" s="40">
        <v>1</v>
      </c>
      <c r="I270" s="40">
        <v>1</v>
      </c>
      <c r="J270" s="40">
        <v>1</v>
      </c>
      <c r="K270" s="40">
        <v>1</v>
      </c>
      <c r="L270" s="40">
        <v>1</v>
      </c>
      <c r="M270" s="40">
        <v>1</v>
      </c>
      <c r="N270" s="40">
        <v>1</v>
      </c>
      <c r="O270" s="25"/>
      <c r="P270" s="113"/>
    </row>
    <row r="271" spans="1:16" s="74" customFormat="1" ht="31.2" hidden="1" x14ac:dyDescent="0.25">
      <c r="A271" s="17"/>
      <c r="B271" s="22" t="s">
        <v>273</v>
      </c>
      <c r="C271" s="23" t="s">
        <v>80</v>
      </c>
      <c r="D271" s="23"/>
      <c r="E271" s="23"/>
      <c r="F271" s="40"/>
      <c r="G271" s="40"/>
      <c r="H271" s="40">
        <v>314</v>
      </c>
      <c r="I271" s="40">
        <v>314</v>
      </c>
      <c r="J271" s="40">
        <v>314</v>
      </c>
      <c r="K271" s="40">
        <v>314</v>
      </c>
      <c r="L271" s="40">
        <v>314</v>
      </c>
      <c r="M271" s="40">
        <v>314</v>
      </c>
      <c r="N271" s="40">
        <v>314</v>
      </c>
      <c r="O271" s="25"/>
      <c r="P271" s="113"/>
    </row>
    <row r="272" spans="1:16" s="74" customFormat="1" ht="31.2" hidden="1" x14ac:dyDescent="0.25">
      <c r="A272" s="17"/>
      <c r="B272" s="22" t="s">
        <v>274</v>
      </c>
      <c r="C272" s="23" t="s">
        <v>80</v>
      </c>
      <c r="D272" s="23"/>
      <c r="E272" s="23"/>
      <c r="F272" s="40"/>
      <c r="G272" s="40"/>
      <c r="H272" s="40"/>
      <c r="I272" s="40"/>
      <c r="J272" s="40"/>
      <c r="K272" s="40">
        <v>5</v>
      </c>
      <c r="L272" s="40">
        <v>5</v>
      </c>
      <c r="M272" s="40">
        <v>5</v>
      </c>
      <c r="N272" s="40">
        <v>5</v>
      </c>
      <c r="O272" s="25"/>
      <c r="P272" s="113"/>
    </row>
    <row r="273" spans="1:16" ht="46.8" x14ac:dyDescent="0.25">
      <c r="A273" s="17">
        <v>56</v>
      </c>
      <c r="B273" s="18" t="s">
        <v>275</v>
      </c>
      <c r="C273" s="19" t="s">
        <v>57</v>
      </c>
      <c r="D273" s="64"/>
      <c r="E273" s="64">
        <v>69.3</v>
      </c>
      <c r="F273" s="65">
        <v>75.099999999999994</v>
      </c>
      <c r="G273" s="65">
        <v>68.42</v>
      </c>
      <c r="H273" s="65">
        <v>69</v>
      </c>
      <c r="I273" s="65">
        <f t="shared" ref="I273:N273" si="44">I275/I276*100</f>
        <v>69.473007712082264</v>
      </c>
      <c r="J273" s="65">
        <v>70</v>
      </c>
      <c r="K273" s="65">
        <f t="shared" si="44"/>
        <v>70.261646458200374</v>
      </c>
      <c r="L273" s="65">
        <f t="shared" si="44"/>
        <v>70.172084130019115</v>
      </c>
      <c r="M273" s="65">
        <f t="shared" si="44"/>
        <v>70.401018459579888</v>
      </c>
      <c r="N273" s="65">
        <f t="shared" si="44"/>
        <v>70.438652256834075</v>
      </c>
      <c r="O273" s="21"/>
      <c r="P273" s="26" t="s">
        <v>763</v>
      </c>
    </row>
    <row r="274" spans="1:16" s="74" customFormat="1" hidden="1" x14ac:dyDescent="0.25">
      <c r="A274" s="17"/>
      <c r="B274" s="95" t="s">
        <v>67</v>
      </c>
      <c r="C274" s="23"/>
      <c r="D274" s="23"/>
      <c r="E274" s="23"/>
      <c r="F274" s="116"/>
      <c r="G274" s="116"/>
      <c r="H274" s="116"/>
      <c r="I274" s="116"/>
      <c r="J274" s="116"/>
      <c r="K274" s="116"/>
      <c r="L274" s="116"/>
      <c r="M274" s="116"/>
      <c r="N274" s="116"/>
      <c r="O274" s="25"/>
      <c r="P274" s="113"/>
    </row>
    <row r="275" spans="1:16" s="74" customFormat="1" ht="31.2" hidden="1" x14ac:dyDescent="0.25">
      <c r="A275" s="17"/>
      <c r="B275" s="22" t="s">
        <v>276</v>
      </c>
      <c r="C275" s="23" t="s">
        <v>80</v>
      </c>
      <c r="D275" s="23"/>
      <c r="E275" s="23"/>
      <c r="F275" s="126">
        <v>5275</v>
      </c>
      <c r="G275" s="126"/>
      <c r="H275" s="126"/>
      <c r="I275" s="126">
        <v>5405</v>
      </c>
      <c r="J275" s="126">
        <v>5485</v>
      </c>
      <c r="K275" s="126">
        <v>5505</v>
      </c>
      <c r="L275" s="126">
        <v>5505</v>
      </c>
      <c r="M275" s="126">
        <v>5530</v>
      </c>
      <c r="N275" s="126">
        <v>5540</v>
      </c>
      <c r="O275" s="25"/>
      <c r="P275" s="113"/>
    </row>
    <row r="276" spans="1:16" s="74" customFormat="1" hidden="1" x14ac:dyDescent="0.25">
      <c r="A276" s="17"/>
      <c r="B276" s="22" t="s">
        <v>277</v>
      </c>
      <c r="C276" s="23" t="s">
        <v>80</v>
      </c>
      <c r="D276" s="23"/>
      <c r="E276" s="23"/>
      <c r="F276" s="126">
        <v>7052</v>
      </c>
      <c r="G276" s="126"/>
      <c r="H276" s="126"/>
      <c r="I276" s="126">
        <v>7780</v>
      </c>
      <c r="J276" s="126">
        <v>7810</v>
      </c>
      <c r="K276" s="126">
        <v>7835</v>
      </c>
      <c r="L276" s="126">
        <v>7845</v>
      </c>
      <c r="M276" s="126">
        <v>7855</v>
      </c>
      <c r="N276" s="126">
        <v>7865</v>
      </c>
      <c r="O276" s="25"/>
      <c r="P276" s="113"/>
    </row>
    <row r="277" spans="1:16" s="74" customFormat="1" ht="31.2" x14ac:dyDescent="0.25">
      <c r="A277" s="17">
        <v>57</v>
      </c>
      <c r="B277" s="18" t="s">
        <v>278</v>
      </c>
      <c r="C277" s="23" t="s">
        <v>57</v>
      </c>
      <c r="D277" s="23"/>
      <c r="E277" s="127">
        <v>65</v>
      </c>
      <c r="F277" s="87">
        <v>68.5</v>
      </c>
      <c r="G277" s="87">
        <f t="shared" ref="G277:N277" si="45">G279/G280*100</f>
        <v>88.888888888888886</v>
      </c>
      <c r="H277" s="87">
        <f t="shared" si="45"/>
        <v>94.117647058823522</v>
      </c>
      <c r="I277" s="87">
        <f t="shared" si="45"/>
        <v>100</v>
      </c>
      <c r="J277" s="87">
        <f t="shared" si="45"/>
        <v>100</v>
      </c>
      <c r="K277" s="87">
        <f t="shared" si="45"/>
        <v>100</v>
      </c>
      <c r="L277" s="87">
        <f t="shared" si="45"/>
        <v>100</v>
      </c>
      <c r="M277" s="87">
        <f t="shared" si="45"/>
        <v>100</v>
      </c>
      <c r="N277" s="87">
        <f t="shared" si="45"/>
        <v>100</v>
      </c>
      <c r="O277" s="25"/>
      <c r="P277" s="26" t="s">
        <v>763</v>
      </c>
    </row>
    <row r="278" spans="1:16" s="74" customFormat="1" hidden="1" x14ac:dyDescent="0.25">
      <c r="A278" s="17"/>
      <c r="B278" s="95" t="s">
        <v>67</v>
      </c>
      <c r="C278" s="23"/>
      <c r="D278" s="23"/>
      <c r="E278" s="23"/>
      <c r="F278" s="116"/>
      <c r="G278" s="116"/>
      <c r="H278" s="116"/>
      <c r="I278" s="116"/>
      <c r="J278" s="116"/>
      <c r="K278" s="116"/>
      <c r="L278" s="116"/>
      <c r="M278" s="116"/>
      <c r="N278" s="116"/>
      <c r="O278" s="25"/>
      <c r="P278" s="113"/>
    </row>
    <row r="279" spans="1:16" s="74" customFormat="1" ht="31.2" hidden="1" x14ac:dyDescent="0.25">
      <c r="A279" s="17"/>
      <c r="B279" s="22" t="s">
        <v>279</v>
      </c>
      <c r="C279" s="23"/>
      <c r="D279" s="23"/>
      <c r="E279" s="23"/>
      <c r="F279" s="126">
        <v>13</v>
      </c>
      <c r="G279" s="126">
        <v>16</v>
      </c>
      <c r="H279" s="126">
        <v>16</v>
      </c>
      <c r="I279" s="126">
        <v>17</v>
      </c>
      <c r="J279" s="126">
        <v>17</v>
      </c>
      <c r="K279" s="126">
        <v>17</v>
      </c>
      <c r="L279" s="126">
        <v>17</v>
      </c>
      <c r="M279" s="126">
        <v>17</v>
      </c>
      <c r="N279" s="126">
        <v>17</v>
      </c>
      <c r="O279" s="25"/>
      <c r="P279" s="113"/>
    </row>
    <row r="280" spans="1:16" s="74" customFormat="1" ht="31.2" hidden="1" x14ac:dyDescent="0.25">
      <c r="A280" s="17"/>
      <c r="B280" s="22" t="s">
        <v>280</v>
      </c>
      <c r="C280" s="23"/>
      <c r="D280" s="23"/>
      <c r="E280" s="23"/>
      <c r="F280" s="126">
        <v>19</v>
      </c>
      <c r="G280" s="126">
        <v>18</v>
      </c>
      <c r="H280" s="126">
        <v>17</v>
      </c>
      <c r="I280" s="126">
        <v>17</v>
      </c>
      <c r="J280" s="126">
        <v>17</v>
      </c>
      <c r="K280" s="126">
        <v>17</v>
      </c>
      <c r="L280" s="126">
        <v>17</v>
      </c>
      <c r="M280" s="126">
        <v>17</v>
      </c>
      <c r="N280" s="126">
        <v>17</v>
      </c>
      <c r="O280" s="25"/>
      <c r="P280" s="113"/>
    </row>
    <row r="281" spans="1:16" s="74" customFormat="1" ht="52.8" x14ac:dyDescent="0.25">
      <c r="A281" s="55">
        <v>58</v>
      </c>
      <c r="B281" s="61" t="s">
        <v>281</v>
      </c>
      <c r="C281" s="57" t="s">
        <v>261</v>
      </c>
      <c r="D281" s="57"/>
      <c r="E281" s="57"/>
      <c r="F281" s="128">
        <v>87</v>
      </c>
      <c r="G281" s="128">
        <v>87.1</v>
      </c>
      <c r="H281" s="128">
        <v>87.2</v>
      </c>
      <c r="I281" s="128">
        <v>87.3</v>
      </c>
      <c r="J281" s="128">
        <v>87.4</v>
      </c>
      <c r="K281" s="128">
        <v>87.5</v>
      </c>
      <c r="L281" s="128">
        <v>87.6</v>
      </c>
      <c r="M281" s="128">
        <v>87.7</v>
      </c>
      <c r="N281" s="128">
        <v>87.8</v>
      </c>
      <c r="O281" s="59"/>
      <c r="P281" s="60" t="s">
        <v>763</v>
      </c>
    </row>
    <row r="282" spans="1:16" s="74" customFormat="1" hidden="1" x14ac:dyDescent="0.25">
      <c r="A282" s="55"/>
      <c r="B282" s="63" t="s">
        <v>67</v>
      </c>
      <c r="C282" s="57"/>
      <c r="D282" s="57"/>
      <c r="E282" s="57"/>
      <c r="F282" s="129"/>
      <c r="G282" s="129"/>
      <c r="H282" s="129"/>
      <c r="I282" s="129"/>
      <c r="J282" s="129"/>
      <c r="K282" s="129"/>
      <c r="L282" s="129"/>
      <c r="M282" s="129"/>
      <c r="N282" s="129"/>
      <c r="O282" s="59"/>
      <c r="P282" s="60"/>
    </row>
    <row r="283" spans="1:16" s="74" customFormat="1" ht="31.2" hidden="1" x14ac:dyDescent="0.25">
      <c r="A283" s="55"/>
      <c r="B283" s="56" t="s">
        <v>282</v>
      </c>
      <c r="C283" s="100"/>
      <c r="D283" s="100"/>
      <c r="E283" s="100"/>
      <c r="F283" s="130">
        <v>575</v>
      </c>
      <c r="G283" s="130">
        <v>584</v>
      </c>
      <c r="H283" s="130"/>
      <c r="I283" s="130"/>
      <c r="J283" s="130"/>
      <c r="K283" s="130"/>
      <c r="L283" s="130"/>
      <c r="M283" s="130"/>
      <c r="N283" s="130"/>
      <c r="O283" s="101"/>
      <c r="P283" s="60"/>
    </row>
    <row r="284" spans="1:16" s="74" customFormat="1" ht="31.2" hidden="1" x14ac:dyDescent="0.25">
      <c r="A284" s="55"/>
      <c r="B284" s="56" t="s">
        <v>283</v>
      </c>
      <c r="C284" s="100"/>
      <c r="D284" s="100"/>
      <c r="E284" s="100"/>
      <c r="F284" s="130">
        <v>661</v>
      </c>
      <c r="G284" s="130">
        <v>670</v>
      </c>
      <c r="H284" s="130"/>
      <c r="I284" s="130"/>
      <c r="J284" s="130"/>
      <c r="K284" s="130"/>
      <c r="L284" s="130"/>
      <c r="M284" s="130"/>
      <c r="N284" s="130"/>
      <c r="O284" s="101"/>
      <c r="P284" s="60"/>
    </row>
    <row r="285" spans="1:16" s="74" customFormat="1" ht="62.4" x14ac:dyDescent="0.25">
      <c r="A285" s="55">
        <v>59</v>
      </c>
      <c r="B285" s="61" t="s">
        <v>284</v>
      </c>
      <c r="C285" s="57" t="s">
        <v>57</v>
      </c>
      <c r="D285" s="57"/>
      <c r="E285" s="57"/>
      <c r="F285" s="128">
        <f>F287/F288*100</f>
        <v>26.945412311265969</v>
      </c>
      <c r="G285" s="128">
        <f t="shared" ref="G285:N285" si="46">G287/G288*100</f>
        <v>27.966101694915253</v>
      </c>
      <c r="H285" s="128">
        <f t="shared" si="46"/>
        <v>27.948990435706694</v>
      </c>
      <c r="I285" s="128">
        <f t="shared" si="46"/>
        <v>28.480340063761954</v>
      </c>
      <c r="J285" s="128">
        <f t="shared" si="46"/>
        <v>28.692879914984061</v>
      </c>
      <c r="K285" s="128">
        <f t="shared" si="46"/>
        <v>28.799149840595113</v>
      </c>
      <c r="L285" s="128">
        <f t="shared" si="46"/>
        <v>28.799149840595113</v>
      </c>
      <c r="M285" s="128">
        <f t="shared" si="46"/>
        <v>28.905419766206165</v>
      </c>
      <c r="N285" s="128">
        <f t="shared" si="46"/>
        <v>29.436769394261425</v>
      </c>
      <c r="O285" s="59"/>
      <c r="P285" s="60" t="s">
        <v>763</v>
      </c>
    </row>
    <row r="286" spans="1:16" s="74" customFormat="1" hidden="1" x14ac:dyDescent="0.25">
      <c r="A286" s="55"/>
      <c r="B286" s="63" t="s">
        <v>67</v>
      </c>
      <c r="C286" s="100"/>
      <c r="D286" s="100"/>
      <c r="E286" s="100"/>
      <c r="F286" s="131"/>
      <c r="G286" s="131"/>
      <c r="H286" s="131"/>
      <c r="I286" s="131"/>
      <c r="J286" s="131"/>
      <c r="K286" s="131"/>
      <c r="L286" s="131"/>
      <c r="M286" s="131"/>
      <c r="N286" s="131"/>
      <c r="O286" s="101"/>
      <c r="P286" s="132"/>
    </row>
    <row r="287" spans="1:16" s="74" customFormat="1" ht="46.8" hidden="1" x14ac:dyDescent="0.25">
      <c r="A287" s="55"/>
      <c r="B287" s="56" t="s">
        <v>285</v>
      </c>
      <c r="C287" s="100"/>
      <c r="D287" s="100"/>
      <c r="E287" s="100"/>
      <c r="F287" s="130">
        <v>232</v>
      </c>
      <c r="G287" s="130">
        <v>264</v>
      </c>
      <c r="H287" s="130">
        <v>263</v>
      </c>
      <c r="I287" s="130">
        <v>268</v>
      </c>
      <c r="J287" s="130">
        <v>270</v>
      </c>
      <c r="K287" s="130">
        <v>271</v>
      </c>
      <c r="L287" s="130">
        <v>271</v>
      </c>
      <c r="M287" s="130">
        <v>272</v>
      </c>
      <c r="N287" s="130">
        <v>277</v>
      </c>
      <c r="O287" s="101"/>
      <c r="P287" s="132"/>
    </row>
    <row r="288" spans="1:16" s="74" customFormat="1" ht="31.2" hidden="1" x14ac:dyDescent="0.25">
      <c r="A288" s="55"/>
      <c r="B288" s="56" t="s">
        <v>286</v>
      </c>
      <c r="C288" s="100"/>
      <c r="D288" s="100"/>
      <c r="E288" s="100"/>
      <c r="F288" s="130">
        <v>861</v>
      </c>
      <c r="G288" s="130">
        <v>944</v>
      </c>
      <c r="H288" s="130">
        <v>941</v>
      </c>
      <c r="I288" s="130">
        <v>941</v>
      </c>
      <c r="J288" s="130">
        <v>941</v>
      </c>
      <c r="K288" s="130">
        <v>941</v>
      </c>
      <c r="L288" s="130">
        <v>941</v>
      </c>
      <c r="M288" s="130">
        <v>941</v>
      </c>
      <c r="N288" s="130">
        <v>941</v>
      </c>
      <c r="O288" s="101"/>
      <c r="P288" s="132"/>
    </row>
    <row r="289" spans="1:16" s="74" customFormat="1" ht="39" customHeight="1" x14ac:dyDescent="0.25">
      <c r="A289" s="55"/>
      <c r="B289" s="205" t="s">
        <v>622</v>
      </c>
      <c r="C289" s="205"/>
      <c r="D289" s="205"/>
      <c r="E289" s="205"/>
      <c r="F289" s="205"/>
      <c r="G289" s="205"/>
      <c r="H289" s="205"/>
      <c r="I289" s="205"/>
      <c r="J289" s="130"/>
      <c r="K289" s="130"/>
      <c r="L289" s="130"/>
      <c r="M289" s="130"/>
      <c r="N289" s="130"/>
      <c r="O289" s="101"/>
      <c r="P289" s="132"/>
    </row>
    <row r="290" spans="1:16" s="74" customFormat="1" ht="26.4" x14ac:dyDescent="0.25">
      <c r="A290" s="55">
        <v>60</v>
      </c>
      <c r="B290" s="133" t="s">
        <v>287</v>
      </c>
      <c r="C290" s="71" t="s">
        <v>57</v>
      </c>
      <c r="D290" s="71"/>
      <c r="E290" s="71"/>
      <c r="F290" s="72"/>
      <c r="G290" s="72">
        <v>46.6</v>
      </c>
      <c r="H290" s="72">
        <v>46.6</v>
      </c>
      <c r="I290" s="72">
        <v>47.3</v>
      </c>
      <c r="J290" s="72">
        <v>47.3</v>
      </c>
      <c r="K290" s="72">
        <f>K292/K293*100</f>
        <v>47.997373604727514</v>
      </c>
      <c r="L290" s="72">
        <f>L292/L293*100</f>
        <v>47.997373604727514</v>
      </c>
      <c r="M290" s="72">
        <v>48.7</v>
      </c>
      <c r="N290" s="72">
        <v>48.7</v>
      </c>
      <c r="O290" s="59"/>
      <c r="P290" s="134" t="s">
        <v>763</v>
      </c>
    </row>
    <row r="291" spans="1:16" s="135" customFormat="1" hidden="1" x14ac:dyDescent="0.25">
      <c r="A291" s="55"/>
      <c r="B291" s="63" t="s">
        <v>67</v>
      </c>
      <c r="C291" s="100"/>
      <c r="D291" s="100"/>
      <c r="E291" s="100"/>
      <c r="F291" s="130"/>
      <c r="G291" s="130"/>
      <c r="H291" s="130"/>
      <c r="I291" s="130"/>
      <c r="J291" s="130"/>
      <c r="K291" s="130"/>
      <c r="L291" s="130"/>
      <c r="M291" s="130"/>
      <c r="N291" s="130"/>
      <c r="O291" s="101"/>
      <c r="P291" s="134"/>
    </row>
    <row r="292" spans="1:16" s="135" customFormat="1" ht="26.4" hidden="1" x14ac:dyDescent="0.25">
      <c r="A292" s="55"/>
      <c r="B292" s="56" t="s">
        <v>288</v>
      </c>
      <c r="C292" s="100"/>
      <c r="D292" s="100"/>
      <c r="E292" s="100"/>
      <c r="F292" s="130"/>
      <c r="G292" s="130"/>
      <c r="H292" s="23">
        <v>2838</v>
      </c>
      <c r="I292" s="23">
        <v>2881</v>
      </c>
      <c r="J292" s="23">
        <v>2881</v>
      </c>
      <c r="K292" s="136">
        <v>2924</v>
      </c>
      <c r="L292" s="136">
        <v>2924</v>
      </c>
      <c r="M292" s="136">
        <v>2966</v>
      </c>
      <c r="N292" s="136">
        <v>2966</v>
      </c>
      <c r="O292" s="101"/>
      <c r="P292" s="134" t="s">
        <v>763</v>
      </c>
    </row>
    <row r="293" spans="1:16" s="135" customFormat="1" ht="26.4" hidden="1" x14ac:dyDescent="0.25">
      <c r="A293" s="55"/>
      <c r="B293" s="56" t="s">
        <v>289</v>
      </c>
      <c r="C293" s="100"/>
      <c r="D293" s="100"/>
      <c r="E293" s="100"/>
      <c r="F293" s="130"/>
      <c r="G293" s="130"/>
      <c r="H293" s="136">
        <v>6092</v>
      </c>
      <c r="I293" s="136">
        <v>6092</v>
      </c>
      <c r="J293" s="136">
        <v>6092</v>
      </c>
      <c r="K293" s="136">
        <v>6092</v>
      </c>
      <c r="L293" s="136">
        <v>6092</v>
      </c>
      <c r="M293" s="136">
        <v>6092</v>
      </c>
      <c r="N293" s="136">
        <v>6092</v>
      </c>
      <c r="O293" s="101"/>
      <c r="P293" s="134" t="s">
        <v>763</v>
      </c>
    </row>
    <row r="294" spans="1:16" s="74" customFormat="1" ht="26.4" x14ac:dyDescent="0.25">
      <c r="A294" s="55">
        <v>61</v>
      </c>
      <c r="B294" s="133" t="s">
        <v>290</v>
      </c>
      <c r="C294" s="71" t="s">
        <v>30</v>
      </c>
      <c r="D294" s="71"/>
      <c r="E294" s="71"/>
      <c r="F294" s="72"/>
      <c r="G294" s="72">
        <v>52</v>
      </c>
      <c r="H294" s="72">
        <v>52</v>
      </c>
      <c r="I294" s="72">
        <v>52</v>
      </c>
      <c r="J294" s="72">
        <v>52</v>
      </c>
      <c r="K294" s="72">
        <v>52</v>
      </c>
      <c r="L294" s="72">
        <v>52</v>
      </c>
      <c r="M294" s="72">
        <v>52</v>
      </c>
      <c r="N294" s="72">
        <v>52</v>
      </c>
      <c r="O294" s="59">
        <f>N294/G294*100</f>
        <v>100</v>
      </c>
      <c r="P294" s="134" t="s">
        <v>763</v>
      </c>
    </row>
    <row r="295" spans="1:16" ht="32.4" customHeight="1" x14ac:dyDescent="0.25">
      <c r="A295" s="17"/>
      <c r="B295" s="205" t="s">
        <v>494</v>
      </c>
      <c r="C295" s="205"/>
      <c r="D295" s="205"/>
      <c r="E295" s="205"/>
      <c r="F295" s="205"/>
      <c r="G295" s="205"/>
      <c r="H295" s="205"/>
      <c r="I295" s="205"/>
      <c r="J295" s="54"/>
      <c r="K295" s="54"/>
      <c r="L295" s="54"/>
      <c r="M295" s="54"/>
      <c r="N295" s="54"/>
      <c r="O295" s="21"/>
      <c r="P295" s="26" t="s">
        <v>763</v>
      </c>
    </row>
    <row r="296" spans="1:16" ht="31.2" x14ac:dyDescent="0.25">
      <c r="A296" s="17">
        <v>62</v>
      </c>
      <c r="B296" s="18" t="s">
        <v>291</v>
      </c>
      <c r="C296" s="19" t="s">
        <v>57</v>
      </c>
      <c r="D296" s="19"/>
      <c r="E296" s="19"/>
      <c r="F296" s="87">
        <f>F298/F299*100</f>
        <v>0.3</v>
      </c>
      <c r="G296" s="21">
        <f>G298/G299*100</f>
        <v>9</v>
      </c>
      <c r="H296" s="21">
        <f t="shared" ref="H296:N296" si="47">H298/H299*100</f>
        <v>9.7000000000000011</v>
      </c>
      <c r="I296" s="21">
        <f t="shared" si="47"/>
        <v>10.299999999999999</v>
      </c>
      <c r="J296" s="21">
        <f t="shared" si="47"/>
        <v>11.3</v>
      </c>
      <c r="K296" s="21">
        <f t="shared" si="47"/>
        <v>11.992307692307692</v>
      </c>
      <c r="L296" s="21">
        <f t="shared" si="47"/>
        <v>13.3</v>
      </c>
      <c r="M296" s="21">
        <f t="shared" si="47"/>
        <v>14.299999999999999</v>
      </c>
      <c r="N296" s="21">
        <f t="shared" si="47"/>
        <v>15.299999999999999</v>
      </c>
      <c r="O296" s="21"/>
      <c r="P296" s="26" t="s">
        <v>763</v>
      </c>
    </row>
    <row r="297" spans="1:16" hidden="1" x14ac:dyDescent="0.25">
      <c r="A297" s="17"/>
      <c r="B297" s="95" t="s">
        <v>67</v>
      </c>
      <c r="C297" s="19"/>
      <c r="D297" s="19"/>
      <c r="E297" s="19"/>
      <c r="F297" s="54"/>
      <c r="G297" s="54"/>
      <c r="H297" s="54"/>
      <c r="I297" s="54"/>
      <c r="J297" s="54"/>
      <c r="K297" s="54"/>
      <c r="L297" s="54"/>
      <c r="M297" s="54"/>
      <c r="N297" s="54"/>
      <c r="O297" s="21"/>
      <c r="P297" s="26"/>
    </row>
    <row r="298" spans="1:16" hidden="1" x14ac:dyDescent="0.25">
      <c r="A298" s="17"/>
      <c r="B298" s="22" t="s">
        <v>292</v>
      </c>
      <c r="C298" s="19" t="s">
        <v>80</v>
      </c>
      <c r="D298" s="19"/>
      <c r="E298" s="19"/>
      <c r="F298" s="112">
        <v>39</v>
      </c>
      <c r="G298" s="112">
        <v>1170</v>
      </c>
      <c r="H298" s="112">
        <v>1261</v>
      </c>
      <c r="I298" s="112">
        <v>1339</v>
      </c>
      <c r="J298" s="112">
        <v>1469</v>
      </c>
      <c r="K298" s="112">
        <v>1559</v>
      </c>
      <c r="L298" s="112">
        <v>1729</v>
      </c>
      <c r="M298" s="112">
        <v>1859</v>
      </c>
      <c r="N298" s="112">
        <v>1989</v>
      </c>
      <c r="O298" s="21"/>
      <c r="P298" s="26"/>
    </row>
    <row r="299" spans="1:16" hidden="1" x14ac:dyDescent="0.25">
      <c r="A299" s="17"/>
      <c r="B299" s="22" t="s">
        <v>289</v>
      </c>
      <c r="C299" s="19" t="s">
        <v>80</v>
      </c>
      <c r="D299" s="19"/>
      <c r="E299" s="19"/>
      <c r="F299" s="112">
        <v>13000</v>
      </c>
      <c r="G299" s="112">
        <v>13000</v>
      </c>
      <c r="H299" s="112">
        <v>13000</v>
      </c>
      <c r="I299" s="112">
        <v>13000</v>
      </c>
      <c r="J299" s="112">
        <v>13000</v>
      </c>
      <c r="K299" s="112">
        <v>13000</v>
      </c>
      <c r="L299" s="112">
        <v>13000</v>
      </c>
      <c r="M299" s="112">
        <v>13000</v>
      </c>
      <c r="N299" s="112">
        <v>13000</v>
      </c>
      <c r="O299" s="21"/>
      <c r="P299" s="26"/>
    </row>
    <row r="300" spans="1:16" ht="31.2" x14ac:dyDescent="0.25">
      <c r="A300" s="17">
        <v>63</v>
      </c>
      <c r="B300" s="18" t="s">
        <v>293</v>
      </c>
      <c r="C300" s="19" t="s">
        <v>57</v>
      </c>
      <c r="D300" s="19"/>
      <c r="E300" s="19"/>
      <c r="F300" s="21">
        <f>F302/F303*100</f>
        <v>7.0000000000000009</v>
      </c>
      <c r="G300" s="87">
        <f>G302/G303*100</f>
        <v>0.5</v>
      </c>
      <c r="H300" s="87">
        <f t="shared" ref="H300:N300" si="48">H302/H303*100</f>
        <v>0.52307692307692311</v>
      </c>
      <c r="I300" s="87">
        <f t="shared" si="48"/>
        <v>0.52307692307692311</v>
      </c>
      <c r="J300" s="87">
        <f t="shared" si="48"/>
        <v>0.53076923076923077</v>
      </c>
      <c r="K300" s="87">
        <f t="shared" si="48"/>
        <v>0.5461538461538461</v>
      </c>
      <c r="L300" s="87">
        <f t="shared" si="48"/>
        <v>0.55384615384615377</v>
      </c>
      <c r="M300" s="87">
        <f t="shared" si="48"/>
        <v>0.56153846153846154</v>
      </c>
      <c r="N300" s="87">
        <f t="shared" si="48"/>
        <v>0.57692307692307698</v>
      </c>
      <c r="O300" s="21"/>
      <c r="P300" s="26" t="s">
        <v>763</v>
      </c>
    </row>
    <row r="301" spans="1:16" hidden="1" x14ac:dyDescent="0.25">
      <c r="A301" s="17"/>
      <c r="B301" s="95" t="s">
        <v>67</v>
      </c>
      <c r="C301" s="19"/>
      <c r="D301" s="19"/>
      <c r="E301" s="19"/>
      <c r="F301" s="54"/>
      <c r="G301" s="54"/>
      <c r="H301" s="54"/>
      <c r="I301" s="54"/>
      <c r="J301" s="54"/>
      <c r="K301" s="54"/>
      <c r="L301" s="54"/>
      <c r="M301" s="54"/>
      <c r="N301" s="54"/>
      <c r="O301" s="21"/>
      <c r="P301" s="26"/>
    </row>
    <row r="302" spans="1:16" ht="31.2" hidden="1" x14ac:dyDescent="0.25">
      <c r="A302" s="17"/>
      <c r="B302" s="22" t="s">
        <v>294</v>
      </c>
      <c r="C302" s="19" t="s">
        <v>80</v>
      </c>
      <c r="D302" s="19"/>
      <c r="E302" s="19"/>
      <c r="F302" s="112">
        <v>910</v>
      </c>
      <c r="G302" s="137">
        <v>65</v>
      </c>
      <c r="H302" s="137">
        <v>68</v>
      </c>
      <c r="I302" s="137">
        <v>68</v>
      </c>
      <c r="J302" s="137">
        <v>69</v>
      </c>
      <c r="K302" s="137">
        <v>71</v>
      </c>
      <c r="L302" s="137">
        <v>72</v>
      </c>
      <c r="M302" s="137">
        <v>73</v>
      </c>
      <c r="N302" s="137">
        <v>75</v>
      </c>
      <c r="O302" s="21"/>
      <c r="P302" s="26"/>
    </row>
    <row r="303" spans="1:16" hidden="1" x14ac:dyDescent="0.25">
      <c r="A303" s="17"/>
      <c r="B303" s="22" t="s">
        <v>295</v>
      </c>
      <c r="C303" s="19" t="s">
        <v>80</v>
      </c>
      <c r="D303" s="19"/>
      <c r="E303" s="19"/>
      <c r="F303" s="112">
        <v>13000</v>
      </c>
      <c r="G303" s="112">
        <v>13000</v>
      </c>
      <c r="H303" s="112">
        <v>13000</v>
      </c>
      <c r="I303" s="112">
        <v>13000</v>
      </c>
      <c r="J303" s="112">
        <v>13000</v>
      </c>
      <c r="K303" s="112">
        <v>13000</v>
      </c>
      <c r="L303" s="112">
        <v>13000</v>
      </c>
      <c r="M303" s="112">
        <v>13000</v>
      </c>
      <c r="N303" s="112">
        <v>13000</v>
      </c>
      <c r="O303" s="21"/>
      <c r="P303" s="26"/>
    </row>
    <row r="304" spans="1:16" x14ac:dyDescent="0.25">
      <c r="A304" s="13"/>
      <c r="B304" s="204" t="s">
        <v>296</v>
      </c>
      <c r="C304" s="204"/>
      <c r="D304" s="204"/>
      <c r="E304" s="204"/>
      <c r="F304" s="204"/>
      <c r="G304" s="204"/>
      <c r="H304" s="204"/>
      <c r="I304" s="204"/>
      <c r="J304" s="204"/>
      <c r="K304" s="204"/>
      <c r="L304" s="204"/>
      <c r="M304" s="204"/>
      <c r="N304" s="204"/>
      <c r="O304" s="204"/>
      <c r="P304" s="9"/>
    </row>
    <row r="305" spans="1:16" ht="46.8" x14ac:dyDescent="0.25">
      <c r="A305" s="13"/>
      <c r="B305" s="27" t="s">
        <v>581</v>
      </c>
      <c r="C305" s="169"/>
      <c r="D305" s="169"/>
      <c r="E305" s="169"/>
      <c r="F305" s="137"/>
      <c r="G305" s="137"/>
      <c r="H305" s="137"/>
      <c r="I305" s="137"/>
      <c r="J305" s="137"/>
      <c r="K305" s="137"/>
      <c r="L305" s="137"/>
      <c r="M305" s="137"/>
      <c r="N305" s="137"/>
      <c r="O305" s="16"/>
      <c r="P305" s="9" t="s">
        <v>297</v>
      </c>
    </row>
    <row r="306" spans="1:16" ht="39.6" x14ac:dyDescent="0.25">
      <c r="A306" s="55">
        <v>64</v>
      </c>
      <c r="B306" s="61" t="s">
        <v>298</v>
      </c>
      <c r="C306" s="57"/>
      <c r="D306" s="57"/>
      <c r="E306" s="57"/>
      <c r="F306" s="129"/>
      <c r="G306" s="129"/>
      <c r="H306" s="129"/>
      <c r="I306" s="129"/>
      <c r="J306" s="129"/>
      <c r="K306" s="129"/>
      <c r="L306" s="129"/>
      <c r="M306" s="129"/>
      <c r="N306" s="129"/>
      <c r="O306" s="59"/>
      <c r="P306" s="60" t="s">
        <v>297</v>
      </c>
    </row>
    <row r="307" spans="1:16" ht="39.6" x14ac:dyDescent="0.25">
      <c r="A307" s="55"/>
      <c r="B307" s="138" t="s">
        <v>299</v>
      </c>
      <c r="C307" s="57" t="s">
        <v>57</v>
      </c>
      <c r="D307" s="57"/>
      <c r="E307" s="57">
        <v>74.319999999999993</v>
      </c>
      <c r="F307" s="139">
        <v>74.319999999999993</v>
      </c>
      <c r="G307" s="139">
        <v>74.319999999999993</v>
      </c>
      <c r="H307" s="139">
        <v>77.3</v>
      </c>
      <c r="I307" s="139">
        <v>77.5</v>
      </c>
      <c r="J307" s="139">
        <v>78</v>
      </c>
      <c r="K307" s="139">
        <v>78</v>
      </c>
      <c r="L307" s="139">
        <v>79</v>
      </c>
      <c r="M307" s="139">
        <v>79</v>
      </c>
      <c r="N307" s="139">
        <v>80</v>
      </c>
      <c r="O307" s="59"/>
      <c r="P307" s="60" t="s">
        <v>297</v>
      </c>
    </row>
    <row r="308" spans="1:16" ht="39.6" x14ac:dyDescent="0.25">
      <c r="A308" s="55"/>
      <c r="B308" s="138" t="s">
        <v>300</v>
      </c>
      <c r="C308" s="57" t="s">
        <v>57</v>
      </c>
      <c r="D308" s="57"/>
      <c r="E308" s="57">
        <v>95</v>
      </c>
      <c r="F308" s="139">
        <v>95</v>
      </c>
      <c r="G308" s="139">
        <v>95</v>
      </c>
      <c r="H308" s="139">
        <v>95</v>
      </c>
      <c r="I308" s="139">
        <v>95</v>
      </c>
      <c r="J308" s="139">
        <v>95</v>
      </c>
      <c r="K308" s="139">
        <v>95</v>
      </c>
      <c r="L308" s="139">
        <v>96</v>
      </c>
      <c r="M308" s="139">
        <v>96</v>
      </c>
      <c r="N308" s="139">
        <v>97</v>
      </c>
      <c r="O308" s="59"/>
      <c r="P308" s="60" t="s">
        <v>297</v>
      </c>
    </row>
    <row r="309" spans="1:16" ht="39.6" x14ac:dyDescent="0.25">
      <c r="A309" s="55"/>
      <c r="B309" s="138" t="s">
        <v>301</v>
      </c>
      <c r="C309" s="57" t="s">
        <v>57</v>
      </c>
      <c r="D309" s="57"/>
      <c r="E309" s="57">
        <v>100</v>
      </c>
      <c r="F309" s="139">
        <v>100</v>
      </c>
      <c r="G309" s="139">
        <v>100</v>
      </c>
      <c r="H309" s="139">
        <v>100</v>
      </c>
      <c r="I309" s="139">
        <v>100</v>
      </c>
      <c r="J309" s="139">
        <v>100</v>
      </c>
      <c r="K309" s="139">
        <v>100</v>
      </c>
      <c r="L309" s="139">
        <v>100</v>
      </c>
      <c r="M309" s="139">
        <v>100</v>
      </c>
      <c r="N309" s="139">
        <v>100</v>
      </c>
      <c r="O309" s="59"/>
      <c r="P309" s="60" t="s">
        <v>297</v>
      </c>
    </row>
    <row r="310" spans="1:16" ht="39.6" x14ac:dyDescent="0.25">
      <c r="A310" s="55">
        <v>65</v>
      </c>
      <c r="B310" s="61" t="s">
        <v>302</v>
      </c>
      <c r="C310" s="57" t="s">
        <v>57</v>
      </c>
      <c r="D310" s="57"/>
      <c r="E310" s="57"/>
      <c r="F310" s="59">
        <f>F312/F313*100</f>
        <v>33.333333333333329</v>
      </c>
      <c r="G310" s="59">
        <f t="shared" ref="G310:N310" si="49">G312/G313*100</f>
        <v>33.333333333333329</v>
      </c>
      <c r="H310" s="59">
        <f>H312/H313*100</f>
        <v>41.666666666666671</v>
      </c>
      <c r="I310" s="59">
        <f t="shared" si="49"/>
        <v>41.666666666666671</v>
      </c>
      <c r="J310" s="59">
        <f t="shared" si="49"/>
        <v>41.666666666666671</v>
      </c>
      <c r="K310" s="59">
        <f t="shared" si="49"/>
        <v>50</v>
      </c>
      <c r="L310" s="59">
        <f t="shared" si="49"/>
        <v>50</v>
      </c>
      <c r="M310" s="59">
        <f t="shared" si="49"/>
        <v>50</v>
      </c>
      <c r="N310" s="59">
        <f t="shared" si="49"/>
        <v>50</v>
      </c>
      <c r="O310" s="16"/>
      <c r="P310" s="9" t="s">
        <v>297</v>
      </c>
    </row>
    <row r="311" spans="1:16" s="74" customFormat="1" hidden="1" x14ac:dyDescent="0.25">
      <c r="A311" s="13"/>
      <c r="B311" s="52" t="s">
        <v>67</v>
      </c>
      <c r="C311" s="28"/>
      <c r="D311" s="28"/>
      <c r="E311" s="28"/>
      <c r="F311" s="140"/>
      <c r="G311" s="140"/>
      <c r="H311" s="140"/>
      <c r="I311" s="140"/>
      <c r="J311" s="140"/>
      <c r="K311" s="140"/>
      <c r="L311" s="140"/>
      <c r="M311" s="140"/>
      <c r="N311" s="140"/>
      <c r="O311" s="29"/>
      <c r="P311" s="73"/>
    </row>
    <row r="312" spans="1:16" s="74" customFormat="1" hidden="1" x14ac:dyDescent="0.25">
      <c r="A312" s="13"/>
      <c r="B312" s="27" t="s">
        <v>303</v>
      </c>
      <c r="C312" s="28"/>
      <c r="D312" s="28"/>
      <c r="E312" s="28"/>
      <c r="F312" s="140">
        <v>4</v>
      </c>
      <c r="G312" s="140">
        <v>4</v>
      </c>
      <c r="H312" s="140">
        <v>5</v>
      </c>
      <c r="I312" s="140">
        <v>5</v>
      </c>
      <c r="J312" s="140">
        <v>5</v>
      </c>
      <c r="K312" s="140">
        <v>6</v>
      </c>
      <c r="L312" s="140">
        <v>6</v>
      </c>
      <c r="M312" s="140">
        <v>6</v>
      </c>
      <c r="N312" s="140">
        <v>6</v>
      </c>
      <c r="O312" s="29"/>
      <c r="P312" s="73"/>
    </row>
    <row r="313" spans="1:16" s="74" customFormat="1" hidden="1" x14ac:dyDescent="0.25">
      <c r="A313" s="13"/>
      <c r="B313" s="27" t="s">
        <v>304</v>
      </c>
      <c r="C313" s="28"/>
      <c r="D313" s="28"/>
      <c r="E313" s="28"/>
      <c r="F313" s="140">
        <v>12</v>
      </c>
      <c r="G313" s="140">
        <v>12</v>
      </c>
      <c r="H313" s="140">
        <v>12</v>
      </c>
      <c r="I313" s="140">
        <v>12</v>
      </c>
      <c r="J313" s="140">
        <v>12</v>
      </c>
      <c r="K313" s="140">
        <v>12</v>
      </c>
      <c r="L313" s="140">
        <v>12</v>
      </c>
      <c r="M313" s="140">
        <v>12</v>
      </c>
      <c r="N313" s="140">
        <v>12</v>
      </c>
      <c r="O313" s="29"/>
      <c r="P313" s="73"/>
    </row>
    <row r="314" spans="1:16" ht="39.6" x14ac:dyDescent="0.25">
      <c r="A314" s="17">
        <v>66</v>
      </c>
      <c r="B314" s="18" t="s">
        <v>305</v>
      </c>
      <c r="C314" s="20" t="s">
        <v>57</v>
      </c>
      <c r="D314" s="20"/>
      <c r="E314" s="20"/>
      <c r="F314" s="21"/>
      <c r="G314" s="21">
        <f t="shared" ref="G314:N314" si="50">G316/G340*100</f>
        <v>211.43168209036475</v>
      </c>
      <c r="H314" s="21">
        <f t="shared" si="50"/>
        <v>214.16803953871496</v>
      </c>
      <c r="I314" s="21">
        <f t="shared" si="50"/>
        <v>216.84047037940979</v>
      </c>
      <c r="J314" s="21">
        <f t="shared" si="50"/>
        <v>219.63737421277929</v>
      </c>
      <c r="K314" s="21">
        <f t="shared" si="50"/>
        <v>221.46139291828092</v>
      </c>
      <c r="L314" s="21">
        <f t="shared" si="50"/>
        <v>222.98184452392809</v>
      </c>
      <c r="M314" s="21">
        <f t="shared" si="50"/>
        <v>224.58080222055378</v>
      </c>
      <c r="N314" s="21">
        <f t="shared" si="50"/>
        <v>226.76239910365172</v>
      </c>
      <c r="O314" s="21"/>
      <c r="P314" s="26" t="s">
        <v>297</v>
      </c>
    </row>
    <row r="315" spans="1:16" hidden="1" x14ac:dyDescent="0.25">
      <c r="A315" s="88"/>
      <c r="B315" s="22" t="s">
        <v>67</v>
      </c>
      <c r="C315" s="141"/>
      <c r="D315" s="141"/>
      <c r="E315" s="141"/>
      <c r="F315" s="142"/>
      <c r="G315" s="142"/>
      <c r="H315" s="142"/>
      <c r="I315" s="142"/>
      <c r="J315" s="142"/>
      <c r="K315" s="142"/>
      <c r="L315" s="142"/>
      <c r="M315" s="142"/>
      <c r="N315" s="142"/>
      <c r="O315" s="142"/>
      <c r="P315" s="143"/>
    </row>
    <row r="316" spans="1:16" ht="39.6" hidden="1" x14ac:dyDescent="0.25">
      <c r="A316" s="17"/>
      <c r="B316" s="22" t="s">
        <v>306</v>
      </c>
      <c r="C316" s="24" t="s">
        <v>30</v>
      </c>
      <c r="D316" s="24"/>
      <c r="E316" s="24"/>
      <c r="F316" s="25">
        <f>F318+F319+F320</f>
        <v>97382</v>
      </c>
      <c r="G316" s="25">
        <f t="shared" ref="G316:N316" si="51">G318+G319+G320</f>
        <v>97100</v>
      </c>
      <c r="H316" s="25">
        <f t="shared" si="51"/>
        <v>97500</v>
      </c>
      <c r="I316" s="25">
        <f t="shared" si="51"/>
        <v>97730</v>
      </c>
      <c r="J316" s="25">
        <f t="shared" si="51"/>
        <v>98000</v>
      </c>
      <c r="K316" s="25">
        <f t="shared" si="51"/>
        <v>98320</v>
      </c>
      <c r="L316" s="25">
        <f t="shared" si="51"/>
        <v>98500</v>
      </c>
      <c r="M316" s="25">
        <f t="shared" si="51"/>
        <v>98710</v>
      </c>
      <c r="N316" s="25">
        <f t="shared" si="51"/>
        <v>99170</v>
      </c>
      <c r="O316" s="25">
        <f>N316/H316*100</f>
        <v>101.71282051282051</v>
      </c>
      <c r="P316" s="26" t="s">
        <v>297</v>
      </c>
    </row>
    <row r="317" spans="1:16" hidden="1" x14ac:dyDescent="0.25">
      <c r="A317" s="17"/>
      <c r="B317" s="144" t="s">
        <v>67</v>
      </c>
      <c r="C317" s="23"/>
      <c r="D317" s="23"/>
      <c r="E317" s="23"/>
      <c r="F317" s="136"/>
      <c r="G317" s="136"/>
      <c r="H317" s="136"/>
      <c r="I317" s="136"/>
      <c r="J317" s="136"/>
      <c r="K317" s="136"/>
      <c r="L317" s="136"/>
      <c r="M317" s="136"/>
      <c r="N317" s="136"/>
      <c r="O317" s="21"/>
      <c r="P317" s="26"/>
    </row>
    <row r="318" spans="1:16" hidden="1" x14ac:dyDescent="0.25">
      <c r="A318" s="17"/>
      <c r="B318" s="145" t="s">
        <v>307</v>
      </c>
      <c r="C318" s="23" t="s">
        <v>30</v>
      </c>
      <c r="D318" s="23"/>
      <c r="E318" s="23"/>
      <c r="F318" s="136">
        <v>88582</v>
      </c>
      <c r="G318" s="136">
        <v>88500</v>
      </c>
      <c r="H318" s="136">
        <v>88600</v>
      </c>
      <c r="I318" s="136">
        <v>88680</v>
      </c>
      <c r="J318" s="136">
        <v>88740</v>
      </c>
      <c r="K318" s="136">
        <v>88820</v>
      </c>
      <c r="L318" s="136">
        <v>88900</v>
      </c>
      <c r="M318" s="136">
        <v>89000</v>
      </c>
      <c r="N318" s="136">
        <v>89300</v>
      </c>
      <c r="O318" s="21">
        <f>N318/H318*100</f>
        <v>100.79006772009029</v>
      </c>
      <c r="P318" s="26"/>
    </row>
    <row r="319" spans="1:16" hidden="1" x14ac:dyDescent="0.25">
      <c r="A319" s="17"/>
      <c r="B319" s="145" t="s">
        <v>308</v>
      </c>
      <c r="C319" s="23" t="s">
        <v>30</v>
      </c>
      <c r="D319" s="23"/>
      <c r="E319" s="23"/>
      <c r="F319" s="136">
        <v>7000</v>
      </c>
      <c r="G319" s="136">
        <v>6800</v>
      </c>
      <c r="H319" s="136">
        <v>7000</v>
      </c>
      <c r="I319" s="136">
        <v>7050</v>
      </c>
      <c r="J319" s="136">
        <v>7150</v>
      </c>
      <c r="K319" s="136">
        <v>7260</v>
      </c>
      <c r="L319" s="136">
        <v>7300</v>
      </c>
      <c r="M319" s="136">
        <v>7350</v>
      </c>
      <c r="N319" s="136">
        <v>7420</v>
      </c>
      <c r="O319" s="21">
        <f>N319/H319*100</f>
        <v>106</v>
      </c>
      <c r="P319" s="26"/>
    </row>
    <row r="320" spans="1:16" hidden="1" x14ac:dyDescent="0.25">
      <c r="A320" s="17"/>
      <c r="B320" s="145" t="s">
        <v>309</v>
      </c>
      <c r="C320" s="23" t="s">
        <v>30</v>
      </c>
      <c r="D320" s="23"/>
      <c r="E320" s="23"/>
      <c r="F320" s="136">
        <v>1800</v>
      </c>
      <c r="G320" s="136">
        <v>1800</v>
      </c>
      <c r="H320" s="136">
        <v>1900</v>
      </c>
      <c r="I320" s="136">
        <v>2000</v>
      </c>
      <c r="J320" s="136">
        <v>2110</v>
      </c>
      <c r="K320" s="136">
        <v>2240</v>
      </c>
      <c r="L320" s="136">
        <v>2300</v>
      </c>
      <c r="M320" s="136">
        <v>2360</v>
      </c>
      <c r="N320" s="136">
        <v>2450</v>
      </c>
      <c r="O320" s="21">
        <f>N320/H320*100</f>
        <v>128.94736842105263</v>
      </c>
      <c r="P320" s="26"/>
    </row>
    <row r="321" spans="1:16" ht="39.6" x14ac:dyDescent="0.25">
      <c r="A321" s="17">
        <v>67</v>
      </c>
      <c r="B321" s="18" t="s">
        <v>310</v>
      </c>
      <c r="C321" s="20" t="s">
        <v>80</v>
      </c>
      <c r="D321" s="20"/>
      <c r="E321" s="20"/>
      <c r="F321" s="21">
        <v>1834</v>
      </c>
      <c r="G321" s="21">
        <v>1851</v>
      </c>
      <c r="H321" s="21">
        <v>1862</v>
      </c>
      <c r="I321" s="21">
        <v>1875</v>
      </c>
      <c r="J321" s="21">
        <v>1882</v>
      </c>
      <c r="K321" s="21">
        <v>1894</v>
      </c>
      <c r="L321" s="21">
        <v>1899</v>
      </c>
      <c r="M321" s="21">
        <v>1900</v>
      </c>
      <c r="N321" s="21">
        <v>1912</v>
      </c>
      <c r="O321" s="21">
        <f>N321/H321*100</f>
        <v>102.68528464017186</v>
      </c>
      <c r="P321" s="26" t="s">
        <v>297</v>
      </c>
    </row>
    <row r="322" spans="1:16" ht="39.6" x14ac:dyDescent="0.25">
      <c r="A322" s="17">
        <v>68</v>
      </c>
      <c r="B322" s="18" t="s">
        <v>311</v>
      </c>
      <c r="C322" s="20" t="s">
        <v>80</v>
      </c>
      <c r="D322" s="20"/>
      <c r="E322" s="20"/>
      <c r="F322" s="21">
        <v>862</v>
      </c>
      <c r="G322" s="21">
        <v>712</v>
      </c>
      <c r="H322" s="21">
        <v>712</v>
      </c>
      <c r="I322" s="21">
        <v>712</v>
      </c>
      <c r="J322" s="21">
        <v>712</v>
      </c>
      <c r="K322" s="21">
        <v>712</v>
      </c>
      <c r="L322" s="21">
        <v>712</v>
      </c>
      <c r="M322" s="21">
        <v>712</v>
      </c>
      <c r="N322" s="21">
        <v>712</v>
      </c>
      <c r="O322" s="21">
        <f>N322/H322*100</f>
        <v>100</v>
      </c>
      <c r="P322" s="26" t="s">
        <v>297</v>
      </c>
    </row>
    <row r="323" spans="1:16" ht="25.8" customHeight="1" x14ac:dyDescent="0.25">
      <c r="A323" s="17"/>
      <c r="B323" s="22" t="s">
        <v>312</v>
      </c>
      <c r="C323" s="19"/>
      <c r="D323" s="19"/>
      <c r="E323" s="19"/>
      <c r="F323" s="120"/>
      <c r="G323" s="120"/>
      <c r="H323" s="120"/>
      <c r="I323" s="120"/>
      <c r="J323" s="120"/>
      <c r="K323" s="120"/>
      <c r="L323" s="120"/>
      <c r="M323" s="120"/>
      <c r="N323" s="120"/>
      <c r="O323" s="21"/>
      <c r="P323" s="26" t="s">
        <v>297</v>
      </c>
    </row>
    <row r="324" spans="1:16" ht="39.6" x14ac:dyDescent="0.25">
      <c r="A324" s="17">
        <v>69</v>
      </c>
      <c r="B324" s="18" t="s">
        <v>313</v>
      </c>
      <c r="C324" s="19" t="s">
        <v>30</v>
      </c>
      <c r="D324" s="19"/>
      <c r="E324" s="19"/>
      <c r="F324" s="146">
        <v>10</v>
      </c>
      <c r="G324" s="146">
        <v>12</v>
      </c>
      <c r="H324" s="146">
        <v>12</v>
      </c>
      <c r="I324" s="146">
        <v>12</v>
      </c>
      <c r="J324" s="146">
        <v>13</v>
      </c>
      <c r="K324" s="146">
        <v>13</v>
      </c>
      <c r="L324" s="146">
        <v>14</v>
      </c>
      <c r="M324" s="146">
        <v>14</v>
      </c>
      <c r="N324" s="146">
        <v>15</v>
      </c>
      <c r="O324" s="21">
        <f>N324/H324*100</f>
        <v>125</v>
      </c>
      <c r="P324" s="26" t="s">
        <v>297</v>
      </c>
    </row>
    <row r="325" spans="1:16" ht="39.6" x14ac:dyDescent="0.25">
      <c r="A325" s="17">
        <v>70</v>
      </c>
      <c r="B325" s="18" t="s">
        <v>314</v>
      </c>
      <c r="C325" s="19" t="s">
        <v>30</v>
      </c>
      <c r="D325" s="19"/>
      <c r="E325" s="19"/>
      <c r="F325" s="21">
        <v>158</v>
      </c>
      <c r="G325" s="21">
        <v>180</v>
      </c>
      <c r="H325" s="21">
        <v>180</v>
      </c>
      <c r="I325" s="21">
        <v>180</v>
      </c>
      <c r="J325" s="21">
        <v>200</v>
      </c>
      <c r="K325" s="21">
        <v>200</v>
      </c>
      <c r="L325" s="21">
        <v>220</v>
      </c>
      <c r="M325" s="21">
        <v>220</v>
      </c>
      <c r="N325" s="21">
        <v>240</v>
      </c>
      <c r="O325" s="21">
        <f>N325/H325*100</f>
        <v>133.33333333333331</v>
      </c>
      <c r="P325" s="26" t="s">
        <v>297</v>
      </c>
    </row>
    <row r="326" spans="1:16" x14ac:dyDescent="0.25">
      <c r="A326" s="17">
        <v>71</v>
      </c>
      <c r="B326" s="18" t="s">
        <v>315</v>
      </c>
      <c r="C326" s="19" t="s">
        <v>57</v>
      </c>
      <c r="D326" s="19"/>
      <c r="E326" s="19"/>
      <c r="F326" s="21"/>
      <c r="G326" s="114">
        <v>73.2</v>
      </c>
      <c r="H326" s="114">
        <v>74.2</v>
      </c>
      <c r="I326" s="114">
        <v>75.5</v>
      </c>
      <c r="J326" s="114">
        <v>77</v>
      </c>
      <c r="K326" s="114">
        <v>79</v>
      </c>
      <c r="L326" s="114">
        <v>81.5</v>
      </c>
      <c r="M326" s="114">
        <v>83.5</v>
      </c>
      <c r="N326" s="114">
        <v>85</v>
      </c>
      <c r="O326" s="21">
        <f>N326/H326*100</f>
        <v>114.55525606469001</v>
      </c>
      <c r="P326" s="26"/>
    </row>
    <row r="327" spans="1:16" ht="60" customHeight="1" x14ac:dyDescent="0.25">
      <c r="A327" s="13"/>
      <c r="B327" s="204" t="s">
        <v>316</v>
      </c>
      <c r="C327" s="204"/>
      <c r="D327" s="204"/>
      <c r="E327" s="204"/>
      <c r="F327" s="204"/>
      <c r="G327" s="204"/>
      <c r="H327" s="204"/>
      <c r="I327" s="204"/>
      <c r="J327" s="204"/>
      <c r="K327" s="204"/>
      <c r="L327" s="204"/>
      <c r="M327" s="204"/>
      <c r="N327" s="204"/>
      <c r="O327" s="204"/>
      <c r="P327" s="9"/>
    </row>
    <row r="328" spans="1:16" ht="31.2" x14ac:dyDescent="0.25">
      <c r="A328" s="13"/>
      <c r="B328" s="27" t="s">
        <v>497</v>
      </c>
      <c r="C328" s="169"/>
      <c r="D328" s="169"/>
      <c r="E328" s="169"/>
      <c r="F328" s="15"/>
      <c r="G328" s="15"/>
      <c r="H328" s="15"/>
      <c r="I328" s="15"/>
      <c r="J328" s="15"/>
      <c r="K328" s="15"/>
      <c r="L328" s="15"/>
      <c r="M328" s="15"/>
      <c r="N328" s="15"/>
      <c r="O328" s="16"/>
      <c r="P328" s="9"/>
    </row>
    <row r="329" spans="1:16" ht="39.6" x14ac:dyDescent="0.25">
      <c r="A329" s="55">
        <v>72</v>
      </c>
      <c r="B329" s="61" t="s">
        <v>317</v>
      </c>
      <c r="C329" s="57" t="s">
        <v>57</v>
      </c>
      <c r="D329" s="57"/>
      <c r="E329" s="57"/>
      <c r="F329" s="147">
        <v>19.8</v>
      </c>
      <c r="G329" s="147">
        <v>20.66</v>
      </c>
      <c r="H329" s="147">
        <f>H331/H340*100</f>
        <v>20.680944535969246</v>
      </c>
      <c r="I329" s="147">
        <v>21</v>
      </c>
      <c r="J329" s="147">
        <v>21.5</v>
      </c>
      <c r="K329" s="147">
        <f>K331/K340*100</f>
        <v>22.11010000900982</v>
      </c>
      <c r="L329" s="147">
        <f>L331/L340*100</f>
        <v>22.726037940870196</v>
      </c>
      <c r="M329" s="147">
        <f>M331/M340*100</f>
        <v>23.347666825927696</v>
      </c>
      <c r="N329" s="147">
        <f>N331/N340*100</f>
        <v>23.975030297487024</v>
      </c>
      <c r="O329" s="59"/>
      <c r="P329" s="60" t="s">
        <v>764</v>
      </c>
    </row>
    <row r="330" spans="1:16" hidden="1" x14ac:dyDescent="0.25">
      <c r="A330" s="55"/>
      <c r="B330" s="63" t="s">
        <v>67</v>
      </c>
      <c r="C330" s="57"/>
      <c r="D330" s="57"/>
      <c r="E330" s="57"/>
      <c r="F330" s="58"/>
      <c r="G330" s="58"/>
      <c r="H330" s="58"/>
      <c r="I330" s="58"/>
      <c r="J330" s="58"/>
      <c r="K330" s="58"/>
      <c r="L330" s="58"/>
      <c r="M330" s="58"/>
      <c r="N330" s="58"/>
      <c r="O330" s="59"/>
      <c r="P330" s="60"/>
    </row>
    <row r="331" spans="1:16" ht="31.2" hidden="1" x14ac:dyDescent="0.25">
      <c r="A331" s="55"/>
      <c r="B331" s="56" t="s">
        <v>318</v>
      </c>
      <c r="C331" s="57" t="s">
        <v>80</v>
      </c>
      <c r="D331" s="57"/>
      <c r="E331" s="57"/>
      <c r="F331" s="58"/>
      <c r="G331" s="58"/>
      <c r="H331" s="58">
        <v>9415</v>
      </c>
      <c r="I331" s="58">
        <v>9560</v>
      </c>
      <c r="J331" s="58">
        <v>9690</v>
      </c>
      <c r="K331" s="58">
        <v>9816</v>
      </c>
      <c r="L331" s="58">
        <v>10039</v>
      </c>
      <c r="M331" s="58">
        <v>10262</v>
      </c>
      <c r="N331" s="58">
        <v>10485</v>
      </c>
      <c r="O331" s="59"/>
      <c r="P331" s="60"/>
    </row>
    <row r="332" spans="1:16" ht="39.6" x14ac:dyDescent="0.25">
      <c r="A332" s="17">
        <v>73</v>
      </c>
      <c r="B332" s="18" t="s">
        <v>319</v>
      </c>
      <c r="C332" s="19" t="s">
        <v>80</v>
      </c>
      <c r="D332" s="19"/>
      <c r="E332" s="53"/>
      <c r="F332" s="75"/>
      <c r="G332" s="21">
        <v>3256</v>
      </c>
      <c r="H332" s="21">
        <v>3356</v>
      </c>
      <c r="I332" s="21">
        <v>3456</v>
      </c>
      <c r="J332" s="21">
        <v>3556</v>
      </c>
      <c r="K332" s="21">
        <v>3656</v>
      </c>
      <c r="L332" s="21">
        <v>3776</v>
      </c>
      <c r="M332" s="21">
        <v>3856</v>
      </c>
      <c r="N332" s="21">
        <v>3956</v>
      </c>
      <c r="O332" s="21">
        <f>N332/H332*100</f>
        <v>117.87842669845054</v>
      </c>
      <c r="P332" s="26" t="s">
        <v>764</v>
      </c>
    </row>
    <row r="333" spans="1:16" x14ac:dyDescent="0.25">
      <c r="A333" s="17">
        <v>74</v>
      </c>
      <c r="B333" s="18" t="s">
        <v>320</v>
      </c>
      <c r="C333" s="19" t="s">
        <v>57</v>
      </c>
      <c r="D333" s="19"/>
      <c r="E333" s="53"/>
      <c r="F333" s="75"/>
      <c r="G333" s="114">
        <v>37.5</v>
      </c>
      <c r="H333" s="114">
        <v>40.4</v>
      </c>
      <c r="I333" s="114">
        <v>42.5</v>
      </c>
      <c r="J333" s="114">
        <v>44.6</v>
      </c>
      <c r="K333" s="114">
        <v>46.1</v>
      </c>
      <c r="L333" s="114">
        <v>47.7</v>
      </c>
      <c r="M333" s="114">
        <v>48.6</v>
      </c>
      <c r="N333" s="114">
        <v>51</v>
      </c>
      <c r="O333" s="21"/>
      <c r="P333" s="26"/>
    </row>
    <row r="334" spans="1:16" ht="39.6" x14ac:dyDescent="0.25">
      <c r="A334" s="17">
        <v>75</v>
      </c>
      <c r="B334" s="18" t="s">
        <v>321</v>
      </c>
      <c r="C334" s="19" t="s">
        <v>57</v>
      </c>
      <c r="D334" s="19"/>
      <c r="E334" s="53"/>
      <c r="F334" s="75"/>
      <c r="G334" s="75">
        <f>G336/G337*100</f>
        <v>7.7963404932378673</v>
      </c>
      <c r="H334" s="75">
        <f>H336/H337*100</f>
        <v>7.869634340222575</v>
      </c>
      <c r="I334" s="75">
        <f t="shared" ref="I334:N334" si="52">I336/I337*100</f>
        <v>7.869634340222575</v>
      </c>
      <c r="J334" s="75">
        <f t="shared" si="52"/>
        <v>7.9841897233201582</v>
      </c>
      <c r="K334" s="75">
        <f t="shared" si="52"/>
        <v>7.9841897233201582</v>
      </c>
      <c r="L334" s="75">
        <f t="shared" si="52"/>
        <v>8.0188679245283012</v>
      </c>
      <c r="M334" s="75">
        <f t="shared" si="52"/>
        <v>8.0188679245283012</v>
      </c>
      <c r="N334" s="75">
        <f t="shared" si="52"/>
        <v>8.0531665363565299</v>
      </c>
      <c r="O334" s="21"/>
      <c r="P334" s="26" t="s">
        <v>764</v>
      </c>
    </row>
    <row r="335" spans="1:16" hidden="1" x14ac:dyDescent="0.25">
      <c r="A335" s="13"/>
      <c r="B335" s="52" t="s">
        <v>67</v>
      </c>
      <c r="C335" s="169"/>
      <c r="D335" s="169"/>
      <c r="E335" s="169"/>
      <c r="F335" s="15"/>
      <c r="G335" s="15"/>
      <c r="H335" s="15"/>
      <c r="I335" s="15"/>
      <c r="J335" s="15"/>
      <c r="K335" s="15"/>
      <c r="L335" s="15"/>
      <c r="M335" s="15"/>
      <c r="N335" s="15"/>
      <c r="O335" s="16"/>
      <c r="P335" s="9"/>
    </row>
    <row r="336" spans="1:16" ht="31.2" hidden="1" x14ac:dyDescent="0.25">
      <c r="A336" s="13"/>
      <c r="B336" s="27" t="s">
        <v>322</v>
      </c>
      <c r="C336" s="169" t="s">
        <v>80</v>
      </c>
      <c r="D336" s="169"/>
      <c r="E336" s="169"/>
      <c r="F336" s="15"/>
      <c r="G336" s="15">
        <v>98</v>
      </c>
      <c r="H336" s="15">
        <v>99</v>
      </c>
      <c r="I336" s="15">
        <v>99</v>
      </c>
      <c r="J336" s="15">
        <v>101</v>
      </c>
      <c r="K336" s="15">
        <v>101</v>
      </c>
      <c r="L336" s="15">
        <v>102</v>
      </c>
      <c r="M336" s="15">
        <v>102</v>
      </c>
      <c r="N336" s="15">
        <v>103</v>
      </c>
      <c r="O336" s="16"/>
      <c r="P336" s="9"/>
    </row>
    <row r="337" spans="1:17" hidden="1" x14ac:dyDescent="0.25">
      <c r="A337" s="13"/>
      <c r="B337" s="27" t="s">
        <v>323</v>
      </c>
      <c r="C337" s="169" t="s">
        <v>80</v>
      </c>
      <c r="D337" s="169"/>
      <c r="E337" s="169"/>
      <c r="F337" s="15"/>
      <c r="G337" s="15">
        <v>1257</v>
      </c>
      <c r="H337" s="15">
        <v>1258</v>
      </c>
      <c r="I337" s="15">
        <v>1258</v>
      </c>
      <c r="J337" s="15">
        <v>1265</v>
      </c>
      <c r="K337" s="15">
        <v>1265</v>
      </c>
      <c r="L337" s="15">
        <v>1272</v>
      </c>
      <c r="M337" s="15">
        <v>1272</v>
      </c>
      <c r="N337" s="15">
        <v>1279</v>
      </c>
      <c r="O337" s="16"/>
      <c r="P337" s="9"/>
    </row>
    <row r="338" spans="1:17" ht="61.2" customHeight="1" x14ac:dyDescent="0.25">
      <c r="A338" s="13"/>
      <c r="B338" s="204" t="s">
        <v>324</v>
      </c>
      <c r="C338" s="204"/>
      <c r="D338" s="204"/>
      <c r="E338" s="204"/>
      <c r="F338" s="204"/>
      <c r="G338" s="204"/>
      <c r="H338" s="204"/>
      <c r="I338" s="204"/>
      <c r="J338" s="204"/>
      <c r="K338" s="204"/>
      <c r="L338" s="204"/>
      <c r="M338" s="204"/>
      <c r="N338" s="204"/>
      <c r="O338" s="204"/>
      <c r="P338" s="9"/>
    </row>
    <row r="339" spans="1:17" x14ac:dyDescent="0.25">
      <c r="A339" s="13"/>
      <c r="B339" s="27" t="s">
        <v>325</v>
      </c>
      <c r="C339" s="169"/>
      <c r="D339" s="169"/>
      <c r="E339" s="169"/>
      <c r="F339" s="15"/>
      <c r="G339" s="15"/>
      <c r="H339" s="15"/>
      <c r="I339" s="15"/>
      <c r="J339" s="15"/>
      <c r="K339" s="15"/>
      <c r="L339" s="15"/>
      <c r="M339" s="15"/>
      <c r="N339" s="15"/>
      <c r="O339" s="16"/>
      <c r="P339" s="9"/>
    </row>
    <row r="340" spans="1:17" ht="26.4" customHeight="1" x14ac:dyDescent="0.25">
      <c r="A340" s="55">
        <v>76</v>
      </c>
      <c r="B340" s="61" t="s">
        <v>326</v>
      </c>
      <c r="C340" s="57" t="s">
        <v>80</v>
      </c>
      <c r="D340" s="62"/>
      <c r="E340" s="62">
        <v>46878</v>
      </c>
      <c r="F340" s="59">
        <v>46389</v>
      </c>
      <c r="G340" s="59">
        <v>45925</v>
      </c>
      <c r="H340" s="59">
        <v>45525</v>
      </c>
      <c r="I340" s="59">
        <v>45070</v>
      </c>
      <c r="J340" s="59">
        <v>44619</v>
      </c>
      <c r="K340" s="59">
        <v>44396</v>
      </c>
      <c r="L340" s="59">
        <v>44174</v>
      </c>
      <c r="M340" s="59">
        <v>43953</v>
      </c>
      <c r="N340" s="59">
        <v>43733</v>
      </c>
      <c r="O340" s="59">
        <f>N340/F340*100</f>
        <v>94.274504731725202</v>
      </c>
      <c r="P340" s="60" t="s">
        <v>70</v>
      </c>
      <c r="Q340" s="4" t="s">
        <v>269</v>
      </c>
    </row>
    <row r="341" spans="1:17" ht="52.8" x14ac:dyDescent="0.25">
      <c r="A341" s="55">
        <v>77</v>
      </c>
      <c r="B341" s="61" t="s">
        <v>327</v>
      </c>
      <c r="C341" s="57" t="s">
        <v>57</v>
      </c>
      <c r="D341" s="148"/>
      <c r="E341" s="148"/>
      <c r="F341" s="94"/>
      <c r="G341" s="94">
        <f>G343/G344*100</f>
        <v>49.850448654037891</v>
      </c>
      <c r="H341" s="94">
        <f t="shared" ref="H341:N341" si="53">H343/H344*100</f>
        <v>69.986719787516606</v>
      </c>
      <c r="I341" s="94">
        <f>I343/I344*100</f>
        <v>75</v>
      </c>
      <c r="J341" s="94">
        <f>J343/J344*100</f>
        <v>80.002848597065949</v>
      </c>
      <c r="K341" s="94">
        <f t="shared" si="53"/>
        <v>80</v>
      </c>
      <c r="L341" s="94">
        <f t="shared" si="53"/>
        <v>90</v>
      </c>
      <c r="M341" s="94">
        <f t="shared" si="53"/>
        <v>95.000712149266491</v>
      </c>
      <c r="N341" s="94">
        <f t="shared" si="53"/>
        <v>100</v>
      </c>
      <c r="O341" s="59"/>
      <c r="P341" s="60" t="s">
        <v>765</v>
      </c>
    </row>
    <row r="342" spans="1:17" s="74" customFormat="1" hidden="1" x14ac:dyDescent="0.25">
      <c r="A342" s="13"/>
      <c r="B342" s="52" t="s">
        <v>67</v>
      </c>
      <c r="C342" s="28"/>
      <c r="D342" s="28"/>
      <c r="E342" s="28"/>
      <c r="F342" s="149"/>
      <c r="G342" s="149"/>
      <c r="H342" s="149"/>
      <c r="I342" s="149"/>
      <c r="J342" s="149"/>
      <c r="K342" s="149"/>
      <c r="L342" s="149"/>
      <c r="M342" s="149"/>
      <c r="N342" s="149"/>
      <c r="O342" s="29"/>
      <c r="P342" s="73"/>
    </row>
    <row r="343" spans="1:17" s="74" customFormat="1" hidden="1" x14ac:dyDescent="0.25">
      <c r="A343" s="13"/>
      <c r="B343" s="150" t="s">
        <v>328</v>
      </c>
      <c r="C343" s="28" t="s">
        <v>80</v>
      </c>
      <c r="D343" s="28"/>
      <c r="E343" s="28"/>
      <c r="F343" s="149"/>
      <c r="G343" s="149">
        <v>3500</v>
      </c>
      <c r="H343" s="149">
        <v>5270</v>
      </c>
      <c r="I343" s="149">
        <v>5850</v>
      </c>
      <c r="J343" s="149">
        <v>5617</v>
      </c>
      <c r="K343" s="149">
        <v>6024</v>
      </c>
      <c r="L343" s="149">
        <v>7020</v>
      </c>
      <c r="M343" s="149">
        <v>6670</v>
      </c>
      <c r="N343" s="149">
        <v>7530</v>
      </c>
      <c r="O343" s="29"/>
      <c r="P343" s="73"/>
    </row>
    <row r="344" spans="1:17" s="74" customFormat="1" hidden="1" x14ac:dyDescent="0.25">
      <c r="A344" s="13"/>
      <c r="B344" s="150" t="s">
        <v>329</v>
      </c>
      <c r="C344" s="28" t="s">
        <v>80</v>
      </c>
      <c r="D344" s="28"/>
      <c r="E344" s="28"/>
      <c r="F344" s="149"/>
      <c r="G344" s="149">
        <v>7021</v>
      </c>
      <c r="H344" s="149">
        <v>7530</v>
      </c>
      <c r="I344" s="149">
        <v>7800</v>
      </c>
      <c r="J344" s="149">
        <v>7021</v>
      </c>
      <c r="K344" s="149">
        <v>7530</v>
      </c>
      <c r="L344" s="149">
        <v>7800</v>
      </c>
      <c r="M344" s="149">
        <v>7021</v>
      </c>
      <c r="N344" s="149">
        <v>7530</v>
      </c>
      <c r="O344" s="29"/>
      <c r="P344" s="73"/>
    </row>
    <row r="345" spans="1:17" ht="40.799999999999997" customHeight="1" x14ac:dyDescent="0.25">
      <c r="A345" s="13"/>
      <c r="B345" s="27" t="s">
        <v>498</v>
      </c>
      <c r="C345" s="169"/>
      <c r="D345" s="169"/>
      <c r="E345" s="169"/>
      <c r="F345" s="15"/>
      <c r="G345" s="15"/>
      <c r="H345" s="15"/>
      <c r="I345" s="15"/>
      <c r="J345" s="15"/>
      <c r="K345" s="15"/>
      <c r="L345" s="15"/>
      <c r="M345" s="15"/>
      <c r="N345" s="15"/>
      <c r="O345" s="16"/>
      <c r="P345" s="9" t="s">
        <v>765</v>
      </c>
    </row>
    <row r="346" spans="1:17" ht="39.6" x14ac:dyDescent="0.25">
      <c r="A346" s="55">
        <v>78</v>
      </c>
      <c r="B346" s="61" t="s">
        <v>330</v>
      </c>
      <c r="C346" s="57" t="s">
        <v>331</v>
      </c>
      <c r="D346" s="148"/>
      <c r="E346" s="148"/>
      <c r="F346" s="94"/>
      <c r="G346" s="94">
        <f>G348/G340*1000</f>
        <v>8.6880783886771908</v>
      </c>
      <c r="H346" s="94">
        <f t="shared" ref="H346:N346" si="54">H348/H340*1000</f>
        <v>8.3031301482701814</v>
      </c>
      <c r="I346" s="94">
        <f t="shared" si="54"/>
        <v>8.2094519636121586</v>
      </c>
      <c r="J346" s="94">
        <f t="shared" si="54"/>
        <v>8.1803715905780052</v>
      </c>
      <c r="K346" s="94">
        <f t="shared" si="54"/>
        <v>8.10883863411118</v>
      </c>
      <c r="L346" s="94">
        <f t="shared" si="54"/>
        <v>8.0364015031466476</v>
      </c>
      <c r="M346" s="94">
        <f t="shared" si="54"/>
        <v>7.9630514413123104</v>
      </c>
      <c r="N346" s="94">
        <f t="shared" si="54"/>
        <v>7.8887796400887202</v>
      </c>
      <c r="O346" s="59"/>
      <c r="P346" s="60"/>
    </row>
    <row r="347" spans="1:17" hidden="1" x14ac:dyDescent="0.25">
      <c r="A347" s="13"/>
      <c r="B347" s="52" t="s">
        <v>332</v>
      </c>
      <c r="C347" s="169"/>
      <c r="D347" s="169"/>
      <c r="E347" s="169"/>
      <c r="F347" s="15"/>
      <c r="G347" s="15"/>
      <c r="H347" s="15"/>
      <c r="I347" s="15"/>
      <c r="J347" s="15"/>
      <c r="K347" s="15"/>
      <c r="L347" s="15"/>
      <c r="M347" s="15"/>
      <c r="N347" s="15"/>
      <c r="O347" s="16"/>
      <c r="P347" s="9"/>
    </row>
    <row r="348" spans="1:17" hidden="1" x14ac:dyDescent="0.25">
      <c r="A348" s="13"/>
      <c r="B348" s="27" t="s">
        <v>333</v>
      </c>
      <c r="C348" s="169" t="s">
        <v>80</v>
      </c>
      <c r="D348" s="169"/>
      <c r="E348" s="169"/>
      <c r="F348" s="15"/>
      <c r="G348" s="15">
        <v>399</v>
      </c>
      <c r="H348" s="15">
        <v>378</v>
      </c>
      <c r="I348" s="15">
        <v>370</v>
      </c>
      <c r="J348" s="15">
        <v>365</v>
      </c>
      <c r="K348" s="15">
        <v>360</v>
      </c>
      <c r="L348" s="15">
        <v>355</v>
      </c>
      <c r="M348" s="15">
        <v>350</v>
      </c>
      <c r="N348" s="15">
        <v>345</v>
      </c>
      <c r="O348" s="16"/>
      <c r="P348" s="9"/>
    </row>
    <row r="349" spans="1:17" ht="52.8" x14ac:dyDescent="0.25">
      <c r="A349" s="17">
        <v>79</v>
      </c>
      <c r="B349" s="18" t="s">
        <v>334</v>
      </c>
      <c r="C349" s="19" t="s">
        <v>80</v>
      </c>
      <c r="D349" s="19"/>
      <c r="E349" s="19"/>
      <c r="F349" s="21"/>
      <c r="G349" s="21">
        <v>1320</v>
      </c>
      <c r="H349" s="21">
        <v>1340</v>
      </c>
      <c r="I349" s="21">
        <v>1360</v>
      </c>
      <c r="J349" s="21">
        <v>1380</v>
      </c>
      <c r="K349" s="21">
        <v>1400</v>
      </c>
      <c r="L349" s="21">
        <v>1420</v>
      </c>
      <c r="M349" s="21">
        <v>1440</v>
      </c>
      <c r="N349" s="21">
        <v>1460</v>
      </c>
      <c r="O349" s="21"/>
      <c r="P349" s="26" t="s">
        <v>765</v>
      </c>
    </row>
    <row r="350" spans="1:17" ht="52.8" x14ac:dyDescent="0.25">
      <c r="A350" s="17">
        <v>80</v>
      </c>
      <c r="B350" s="18" t="s">
        <v>335</v>
      </c>
      <c r="C350" s="19" t="s">
        <v>57</v>
      </c>
      <c r="D350" s="19"/>
      <c r="E350" s="19"/>
      <c r="F350" s="21"/>
      <c r="G350" s="21">
        <v>100</v>
      </c>
      <c r="H350" s="21">
        <v>100</v>
      </c>
      <c r="I350" s="21">
        <v>100</v>
      </c>
      <c r="J350" s="21">
        <v>100</v>
      </c>
      <c r="K350" s="21">
        <v>100</v>
      </c>
      <c r="L350" s="21">
        <v>100</v>
      </c>
      <c r="M350" s="21">
        <v>100</v>
      </c>
      <c r="N350" s="21">
        <v>100</v>
      </c>
      <c r="O350" s="21"/>
      <c r="P350" s="26" t="s">
        <v>765</v>
      </c>
    </row>
    <row r="351" spans="1:17" ht="25.8" customHeight="1" x14ac:dyDescent="0.25">
      <c r="A351" s="17">
        <v>81</v>
      </c>
      <c r="B351" s="18" t="s">
        <v>336</v>
      </c>
      <c r="C351" s="19" t="s">
        <v>57</v>
      </c>
      <c r="D351" s="19"/>
      <c r="E351" s="19"/>
      <c r="F351" s="21"/>
      <c r="G351" s="75">
        <f>G353/G354*100</f>
        <v>16.666666666666664</v>
      </c>
      <c r="H351" s="75">
        <f t="shared" ref="H351:N351" si="55">H353/H354*100</f>
        <v>33.333333333333329</v>
      </c>
      <c r="I351" s="75">
        <f t="shared" si="55"/>
        <v>50</v>
      </c>
      <c r="J351" s="75">
        <f t="shared" si="55"/>
        <v>66.666666666666657</v>
      </c>
      <c r="K351" s="75">
        <f t="shared" si="55"/>
        <v>83.333333333333343</v>
      </c>
      <c r="L351" s="75">
        <f t="shared" si="55"/>
        <v>100</v>
      </c>
      <c r="M351" s="75">
        <f t="shared" si="55"/>
        <v>100</v>
      </c>
      <c r="N351" s="75">
        <f t="shared" si="55"/>
        <v>100</v>
      </c>
      <c r="O351" s="21"/>
      <c r="P351" s="26" t="s">
        <v>765</v>
      </c>
    </row>
    <row r="352" spans="1:17" hidden="1" x14ac:dyDescent="0.25">
      <c r="A352" s="17"/>
      <c r="B352" s="22" t="s">
        <v>67</v>
      </c>
      <c r="C352" s="19"/>
      <c r="D352" s="19"/>
      <c r="E352" s="19"/>
      <c r="F352" s="21"/>
      <c r="G352" s="21"/>
      <c r="H352" s="21"/>
      <c r="I352" s="21"/>
      <c r="J352" s="21"/>
      <c r="K352" s="21"/>
      <c r="L352" s="21"/>
      <c r="M352" s="21"/>
      <c r="N352" s="21"/>
      <c r="O352" s="21"/>
      <c r="P352" s="26"/>
    </row>
    <row r="353" spans="1:16" ht="31.2" hidden="1" x14ac:dyDescent="0.25">
      <c r="A353" s="17"/>
      <c r="B353" s="22" t="s">
        <v>337</v>
      </c>
      <c r="C353" s="19" t="s">
        <v>30</v>
      </c>
      <c r="D353" s="19"/>
      <c r="E353" s="19"/>
      <c r="F353" s="21"/>
      <c r="G353" s="21">
        <v>4</v>
      </c>
      <c r="H353" s="21">
        <v>8</v>
      </c>
      <c r="I353" s="21">
        <v>12</v>
      </c>
      <c r="J353" s="21">
        <v>16</v>
      </c>
      <c r="K353" s="21">
        <v>20</v>
      </c>
      <c r="L353" s="21">
        <v>24</v>
      </c>
      <c r="M353" s="21">
        <v>24</v>
      </c>
      <c r="N353" s="21">
        <v>24</v>
      </c>
      <c r="O353" s="21"/>
      <c r="P353" s="26"/>
    </row>
    <row r="354" spans="1:16" hidden="1" x14ac:dyDescent="0.25">
      <c r="A354" s="17"/>
      <c r="B354" s="22" t="s">
        <v>338</v>
      </c>
      <c r="C354" s="19"/>
      <c r="D354" s="19"/>
      <c r="E354" s="19"/>
      <c r="F354" s="21"/>
      <c r="G354" s="21">
        <v>24</v>
      </c>
      <c r="H354" s="21">
        <v>24</v>
      </c>
      <c r="I354" s="21">
        <v>24</v>
      </c>
      <c r="J354" s="21">
        <v>24</v>
      </c>
      <c r="K354" s="21">
        <v>24</v>
      </c>
      <c r="L354" s="21">
        <v>24</v>
      </c>
      <c r="M354" s="21">
        <v>24</v>
      </c>
      <c r="N354" s="21">
        <v>24</v>
      </c>
      <c r="O354" s="21"/>
      <c r="P354" s="26"/>
    </row>
    <row r="355" spans="1:16" ht="39.6" x14ac:dyDescent="0.25">
      <c r="A355" s="55">
        <v>82</v>
      </c>
      <c r="B355" s="61" t="s">
        <v>339</v>
      </c>
      <c r="C355" s="57" t="s">
        <v>340</v>
      </c>
      <c r="D355" s="71"/>
      <c r="E355" s="71"/>
      <c r="F355" s="72">
        <v>1.2</v>
      </c>
      <c r="G355" s="72">
        <v>0.9</v>
      </c>
      <c r="H355" s="72">
        <v>0.9</v>
      </c>
      <c r="I355" s="72">
        <v>0.9</v>
      </c>
      <c r="J355" s="72">
        <v>0.9</v>
      </c>
      <c r="K355" s="72">
        <v>0.8</v>
      </c>
      <c r="L355" s="72">
        <v>0.8</v>
      </c>
      <c r="M355" s="72">
        <v>0.8</v>
      </c>
      <c r="N355" s="72">
        <v>0.8</v>
      </c>
      <c r="O355" s="29"/>
      <c r="P355" s="9"/>
    </row>
    <row r="356" spans="1:16" ht="31.2" x14ac:dyDescent="0.25">
      <c r="A356" s="55">
        <v>83</v>
      </c>
      <c r="B356" s="61" t="s">
        <v>341</v>
      </c>
      <c r="C356" s="57" t="s">
        <v>80</v>
      </c>
      <c r="D356" s="71"/>
      <c r="E356" s="71"/>
      <c r="F356" s="72"/>
      <c r="G356" s="72">
        <v>0.3</v>
      </c>
      <c r="H356" s="72">
        <v>0.3</v>
      </c>
      <c r="I356" s="72">
        <v>0.3</v>
      </c>
      <c r="J356" s="72">
        <v>0.3</v>
      </c>
      <c r="K356" s="72">
        <v>0.2</v>
      </c>
      <c r="L356" s="72">
        <v>0.2</v>
      </c>
      <c r="M356" s="72">
        <v>0.2</v>
      </c>
      <c r="N356" s="72">
        <v>0.2</v>
      </c>
      <c r="O356" s="29"/>
      <c r="P356" s="9"/>
    </row>
    <row r="357" spans="1:16" ht="25.2" customHeight="1" x14ac:dyDescent="0.25">
      <c r="A357" s="55">
        <v>84</v>
      </c>
      <c r="B357" s="61" t="s">
        <v>342</v>
      </c>
      <c r="C357" s="57" t="s">
        <v>239</v>
      </c>
      <c r="D357" s="71"/>
      <c r="E357" s="71"/>
      <c r="F357" s="72">
        <v>0.32</v>
      </c>
      <c r="G357" s="72">
        <v>0.2</v>
      </c>
      <c r="H357" s="72">
        <v>0.2</v>
      </c>
      <c r="I357" s="72">
        <v>0.2</v>
      </c>
      <c r="J357" s="72">
        <v>0.2</v>
      </c>
      <c r="K357" s="72">
        <v>0.19</v>
      </c>
      <c r="L357" s="72">
        <v>0.19</v>
      </c>
      <c r="M357" s="72">
        <v>0.19</v>
      </c>
      <c r="N357" s="72">
        <v>0.18</v>
      </c>
      <c r="O357" s="29"/>
      <c r="P357" s="9"/>
    </row>
    <row r="358" spans="1:16" x14ac:dyDescent="0.25">
      <c r="A358" s="13"/>
      <c r="B358" s="204" t="s">
        <v>343</v>
      </c>
      <c r="C358" s="204"/>
      <c r="D358" s="204"/>
      <c r="E358" s="204"/>
      <c r="F358" s="204"/>
      <c r="G358" s="204"/>
      <c r="H358" s="204"/>
      <c r="I358" s="204"/>
      <c r="J358" s="204"/>
      <c r="K358" s="204"/>
      <c r="L358" s="204"/>
      <c r="M358" s="204"/>
      <c r="N358" s="204"/>
      <c r="O358" s="204"/>
      <c r="P358" s="9"/>
    </row>
    <row r="359" spans="1:16" ht="28.2" customHeight="1" x14ac:dyDescent="0.25">
      <c r="A359" s="13"/>
      <c r="B359" s="204" t="s">
        <v>344</v>
      </c>
      <c r="C359" s="204"/>
      <c r="D359" s="204"/>
      <c r="E359" s="204"/>
      <c r="F359" s="204"/>
      <c r="G359" s="204"/>
      <c r="H359" s="204"/>
      <c r="I359" s="204"/>
      <c r="J359" s="204"/>
      <c r="K359" s="204"/>
      <c r="L359" s="204"/>
      <c r="M359" s="204"/>
      <c r="N359" s="204"/>
      <c r="O359" s="204"/>
      <c r="P359" s="9"/>
    </row>
    <row r="360" spans="1:16" ht="41.4" customHeight="1" x14ac:dyDescent="0.25">
      <c r="A360" s="13"/>
      <c r="B360" s="27" t="s">
        <v>499</v>
      </c>
      <c r="C360" s="169"/>
      <c r="D360" s="169"/>
      <c r="E360" s="169"/>
      <c r="F360" s="137"/>
      <c r="G360" s="137"/>
      <c r="H360" s="137"/>
      <c r="I360" s="137"/>
      <c r="J360" s="137"/>
      <c r="K360" s="137"/>
      <c r="L360" s="137"/>
      <c r="M360" s="137"/>
      <c r="N360" s="137"/>
      <c r="O360" s="16"/>
      <c r="P360" s="9" t="s">
        <v>759</v>
      </c>
    </row>
    <row r="361" spans="1:16" ht="49.8" customHeight="1" x14ac:dyDescent="0.25">
      <c r="A361" s="13">
        <v>85</v>
      </c>
      <c r="B361" s="31" t="s">
        <v>345</v>
      </c>
      <c r="C361" s="169" t="s">
        <v>57</v>
      </c>
      <c r="D361" s="169"/>
      <c r="E361" s="83"/>
      <c r="F361" s="84"/>
      <c r="G361" s="84">
        <f>G363/G364*100</f>
        <v>30.132095680114247</v>
      </c>
      <c r="H361" s="84">
        <f>H363/H364*100</f>
        <v>34.808996786861833</v>
      </c>
      <c r="I361" s="84">
        <f t="shared" ref="I361:N361" si="56">I363/I364*100</f>
        <v>40.164227061763654</v>
      </c>
      <c r="J361" s="84">
        <f t="shared" si="56"/>
        <v>47.30453409496608</v>
      </c>
      <c r="K361" s="84">
        <f t="shared" si="56"/>
        <v>54.425410421127765</v>
      </c>
      <c r="L361" s="84">
        <f t="shared" si="56"/>
        <v>61.519258202567762</v>
      </c>
      <c r="M361" s="84">
        <f t="shared" si="56"/>
        <v>68.602993585174616</v>
      </c>
      <c r="N361" s="84">
        <f t="shared" si="56"/>
        <v>75.622775800711736</v>
      </c>
      <c r="O361" s="16"/>
      <c r="P361" s="9" t="s">
        <v>759</v>
      </c>
    </row>
    <row r="362" spans="1:16" s="74" customFormat="1" hidden="1" x14ac:dyDescent="0.25">
      <c r="A362" s="13"/>
      <c r="B362" s="52" t="s">
        <v>67</v>
      </c>
      <c r="C362" s="28"/>
      <c r="D362" s="28"/>
      <c r="E362" s="28"/>
      <c r="F362" s="140"/>
      <c r="G362" s="140"/>
      <c r="H362" s="140"/>
      <c r="I362" s="140"/>
      <c r="J362" s="140"/>
      <c r="K362" s="140"/>
      <c r="L362" s="140"/>
      <c r="M362" s="140"/>
      <c r="N362" s="140"/>
      <c r="O362" s="29"/>
      <c r="P362" s="73"/>
    </row>
    <row r="363" spans="1:16" s="74" customFormat="1" hidden="1" x14ac:dyDescent="0.25">
      <c r="A363" s="13"/>
      <c r="B363" s="27" t="s">
        <v>346</v>
      </c>
      <c r="C363" s="28" t="s">
        <v>30</v>
      </c>
      <c r="D363" s="28"/>
      <c r="E363" s="28"/>
      <c r="F363" s="140"/>
      <c r="G363" s="140">
        <v>844</v>
      </c>
      <c r="H363" s="140">
        <v>975</v>
      </c>
      <c r="I363" s="140">
        <v>1125</v>
      </c>
      <c r="J363" s="140">
        <v>1325</v>
      </c>
      <c r="K363" s="140">
        <v>1525</v>
      </c>
      <c r="L363" s="140">
        <v>1725</v>
      </c>
      <c r="M363" s="140">
        <v>1925</v>
      </c>
      <c r="N363" s="140">
        <v>2125</v>
      </c>
      <c r="O363" s="29"/>
      <c r="P363" s="73"/>
    </row>
    <row r="364" spans="1:16" s="74" customFormat="1" ht="31.2" hidden="1" x14ac:dyDescent="0.25">
      <c r="A364" s="13"/>
      <c r="B364" s="27" t="s">
        <v>347</v>
      </c>
      <c r="C364" s="28" t="s">
        <v>30</v>
      </c>
      <c r="D364" s="28"/>
      <c r="E364" s="28"/>
      <c r="F364" s="140"/>
      <c r="G364" s="140">
        <v>2801</v>
      </c>
      <c r="H364" s="140">
        <v>2801</v>
      </c>
      <c r="I364" s="140">
        <v>2801</v>
      </c>
      <c r="J364" s="140">
        <v>2801</v>
      </c>
      <c r="K364" s="140">
        <v>2802</v>
      </c>
      <c r="L364" s="140">
        <v>2804</v>
      </c>
      <c r="M364" s="140">
        <v>2806</v>
      </c>
      <c r="N364" s="140">
        <v>2810</v>
      </c>
      <c r="O364" s="29"/>
      <c r="P364" s="73"/>
    </row>
    <row r="365" spans="1:16" ht="46.8" x14ac:dyDescent="0.25">
      <c r="A365" s="13">
        <v>86</v>
      </c>
      <c r="B365" s="31" t="s">
        <v>348</v>
      </c>
      <c r="C365" s="169" t="s">
        <v>57</v>
      </c>
      <c r="D365" s="169"/>
      <c r="E365" s="83"/>
      <c r="F365" s="84">
        <f>F367/F368*100</f>
        <v>1.1879507848960544</v>
      </c>
      <c r="G365" s="84">
        <f t="shared" ref="G365:N365" si="57">G367/G368*100</f>
        <v>2.3227383863080684</v>
      </c>
      <c r="H365" s="84">
        <f t="shared" si="57"/>
        <v>2.4809923969587833</v>
      </c>
      <c r="I365" s="84">
        <f t="shared" si="57"/>
        <v>2.6545166402535658</v>
      </c>
      <c r="J365" s="84">
        <f t="shared" si="57"/>
        <v>2.8026469443363178</v>
      </c>
      <c r="K365" s="84">
        <f t="shared" si="57"/>
        <v>2.9456771231828616</v>
      </c>
      <c r="L365" s="84">
        <f t="shared" si="57"/>
        <v>3.0838661150808573</v>
      </c>
      <c r="M365" s="84">
        <f t="shared" si="57"/>
        <v>3.2174556213017751</v>
      </c>
      <c r="N365" s="84">
        <f t="shared" si="57"/>
        <v>3.3466715169152423</v>
      </c>
      <c r="O365" s="16"/>
      <c r="P365" s="9" t="s">
        <v>759</v>
      </c>
    </row>
    <row r="366" spans="1:16" s="74" customFormat="1" hidden="1" x14ac:dyDescent="0.25">
      <c r="A366" s="13"/>
      <c r="B366" s="52" t="s">
        <v>67</v>
      </c>
      <c r="C366" s="28"/>
      <c r="D366" s="28"/>
      <c r="E366" s="28"/>
      <c r="F366" s="140"/>
      <c r="G366" s="140"/>
      <c r="H366" s="140"/>
      <c r="I366" s="140"/>
      <c r="J366" s="140"/>
      <c r="K366" s="140"/>
      <c r="L366" s="140"/>
      <c r="M366" s="140"/>
      <c r="N366" s="140"/>
      <c r="O366" s="29"/>
      <c r="P366" s="73"/>
    </row>
    <row r="367" spans="1:16" s="74" customFormat="1" hidden="1" x14ac:dyDescent="0.25">
      <c r="A367" s="13"/>
      <c r="B367" s="27" t="s">
        <v>349</v>
      </c>
      <c r="C367" s="28" t="s">
        <v>30</v>
      </c>
      <c r="D367" s="28"/>
      <c r="E367" s="28"/>
      <c r="F367" s="140">
        <v>28</v>
      </c>
      <c r="G367" s="140">
        <v>57</v>
      </c>
      <c r="H367" s="140">
        <v>62</v>
      </c>
      <c r="I367" s="140">
        <v>67</v>
      </c>
      <c r="J367" s="140">
        <v>72</v>
      </c>
      <c r="K367" s="140">
        <v>77</v>
      </c>
      <c r="L367" s="140">
        <v>82</v>
      </c>
      <c r="M367" s="140">
        <v>87</v>
      </c>
      <c r="N367" s="140">
        <v>92</v>
      </c>
      <c r="O367" s="29"/>
      <c r="P367" s="73"/>
    </row>
    <row r="368" spans="1:16" s="74" customFormat="1" hidden="1" x14ac:dyDescent="0.25">
      <c r="A368" s="13"/>
      <c r="B368" s="27" t="s">
        <v>350</v>
      </c>
      <c r="C368" s="28" t="s">
        <v>30</v>
      </c>
      <c r="D368" s="28"/>
      <c r="E368" s="28"/>
      <c r="F368" s="140">
        <v>2357</v>
      </c>
      <c r="G368" s="140">
        <v>2454</v>
      </c>
      <c r="H368" s="140">
        <v>2499</v>
      </c>
      <c r="I368" s="140">
        <v>2524</v>
      </c>
      <c r="J368" s="140">
        <v>2569</v>
      </c>
      <c r="K368" s="140">
        <v>2614</v>
      </c>
      <c r="L368" s="140">
        <v>2659</v>
      </c>
      <c r="M368" s="140">
        <v>2704</v>
      </c>
      <c r="N368" s="140">
        <v>2749</v>
      </c>
      <c r="O368" s="29"/>
      <c r="P368" s="73"/>
    </row>
    <row r="369" spans="1:18" ht="31.2" x14ac:dyDescent="0.25">
      <c r="A369" s="13">
        <v>87</v>
      </c>
      <c r="B369" s="31" t="s">
        <v>351</v>
      </c>
      <c r="C369" s="169" t="s">
        <v>57</v>
      </c>
      <c r="D369" s="169"/>
      <c r="E369" s="83"/>
      <c r="F369" s="84">
        <f>F371/F372*100</f>
        <v>98.909090909090907</v>
      </c>
      <c r="G369" s="84">
        <f t="shared" ref="G369:N369" si="58">G371/G372*100</f>
        <v>98.920863309352512</v>
      </c>
      <c r="H369" s="84">
        <f t="shared" si="58"/>
        <v>98.683274021352318</v>
      </c>
      <c r="I369" s="84">
        <f t="shared" si="58"/>
        <v>99.110320284697508</v>
      </c>
      <c r="J369" s="84">
        <f t="shared" si="58"/>
        <v>99.110320284697508</v>
      </c>
      <c r="K369" s="84">
        <f t="shared" si="58"/>
        <v>99.110320284697508</v>
      </c>
      <c r="L369" s="84">
        <f t="shared" si="58"/>
        <v>99.110320284697508</v>
      </c>
      <c r="M369" s="84">
        <f t="shared" si="58"/>
        <v>99.110320284697508</v>
      </c>
      <c r="N369" s="84">
        <f t="shared" si="58"/>
        <v>99.110320284697508</v>
      </c>
      <c r="O369" s="16"/>
      <c r="P369" s="9" t="s">
        <v>759</v>
      </c>
    </row>
    <row r="370" spans="1:18" s="74" customFormat="1" hidden="1" x14ac:dyDescent="0.25">
      <c r="A370" s="13"/>
      <c r="B370" s="27" t="s">
        <v>67</v>
      </c>
      <c r="C370" s="28"/>
      <c r="D370" s="28"/>
      <c r="E370" s="28"/>
      <c r="F370" s="140"/>
      <c r="G370" s="140"/>
      <c r="H370" s="140"/>
      <c r="I370" s="140"/>
      <c r="J370" s="140"/>
      <c r="K370" s="140"/>
      <c r="L370" s="140"/>
      <c r="M370" s="140"/>
      <c r="N370" s="140"/>
      <c r="O370" s="29"/>
      <c r="P370" s="73"/>
    </row>
    <row r="371" spans="1:18" s="74" customFormat="1" hidden="1" x14ac:dyDescent="0.25">
      <c r="A371" s="13"/>
      <c r="B371" s="27" t="s">
        <v>352</v>
      </c>
      <c r="C371" s="28" t="s">
        <v>30</v>
      </c>
      <c r="D371" s="28"/>
      <c r="E371" s="28"/>
      <c r="F371" s="140">
        <v>2720</v>
      </c>
      <c r="G371" s="140">
        <v>2750</v>
      </c>
      <c r="H371" s="140">
        <v>2773</v>
      </c>
      <c r="I371" s="140">
        <v>2785</v>
      </c>
      <c r="J371" s="140">
        <v>2785</v>
      </c>
      <c r="K371" s="140">
        <v>2785</v>
      </c>
      <c r="L371" s="140">
        <v>2785</v>
      </c>
      <c r="M371" s="140">
        <v>2785</v>
      </c>
      <c r="N371" s="140">
        <v>2785</v>
      </c>
      <c r="O371" s="29"/>
      <c r="P371" s="73"/>
    </row>
    <row r="372" spans="1:18" s="74" customFormat="1" ht="31.2" hidden="1" x14ac:dyDescent="0.25">
      <c r="A372" s="13"/>
      <c r="B372" s="27" t="s">
        <v>347</v>
      </c>
      <c r="C372" s="28" t="s">
        <v>30</v>
      </c>
      <c r="D372" s="28"/>
      <c r="E372" s="28"/>
      <c r="F372" s="140">
        <v>2750</v>
      </c>
      <c r="G372" s="140">
        <v>2780</v>
      </c>
      <c r="H372" s="140">
        <v>2810</v>
      </c>
      <c r="I372" s="140">
        <v>2810</v>
      </c>
      <c r="J372" s="140">
        <v>2810</v>
      </c>
      <c r="K372" s="140">
        <v>2810</v>
      </c>
      <c r="L372" s="140">
        <v>2810</v>
      </c>
      <c r="M372" s="140">
        <v>2810</v>
      </c>
      <c r="N372" s="140">
        <v>2810</v>
      </c>
      <c r="O372" s="29"/>
      <c r="P372" s="73"/>
    </row>
    <row r="373" spans="1:18" ht="31.2" x14ac:dyDescent="0.25">
      <c r="A373" s="13">
        <v>88</v>
      </c>
      <c r="B373" s="31" t="s">
        <v>353</v>
      </c>
      <c r="C373" s="169" t="s">
        <v>57</v>
      </c>
      <c r="D373" s="169"/>
      <c r="E373" s="169"/>
      <c r="F373" s="84">
        <f>F375/F368*100</f>
        <v>99.151463725074251</v>
      </c>
      <c r="G373" s="84">
        <f t="shared" ref="G373:N373" si="59">G375/G368*100</f>
        <v>99.185004074979616</v>
      </c>
      <c r="H373" s="84">
        <f t="shared" si="59"/>
        <v>99.199679871948774</v>
      </c>
      <c r="I373" s="84">
        <f t="shared" si="59"/>
        <v>99.603803486529316</v>
      </c>
      <c r="J373" s="84">
        <f t="shared" si="59"/>
        <v>99.688594783962643</v>
      </c>
      <c r="K373" s="84">
        <f t="shared" si="59"/>
        <v>100</v>
      </c>
      <c r="L373" s="84">
        <f t="shared" si="59"/>
        <v>100</v>
      </c>
      <c r="M373" s="84">
        <f t="shared" si="59"/>
        <v>100</v>
      </c>
      <c r="N373" s="84">
        <f t="shared" si="59"/>
        <v>100</v>
      </c>
      <c r="O373" s="16"/>
      <c r="P373" s="9" t="s">
        <v>759</v>
      </c>
      <c r="R373" s="4" t="s">
        <v>269</v>
      </c>
    </row>
    <row r="374" spans="1:18" s="135" customFormat="1" hidden="1" x14ac:dyDescent="0.25">
      <c r="A374" s="13"/>
      <c r="B374" s="52" t="s">
        <v>67</v>
      </c>
      <c r="C374" s="28"/>
      <c r="D374" s="28"/>
      <c r="E374" s="28"/>
      <c r="F374" s="151"/>
      <c r="G374" s="151"/>
      <c r="H374" s="151"/>
      <c r="I374" s="151"/>
      <c r="J374" s="151"/>
      <c r="K374" s="151"/>
      <c r="L374" s="151"/>
      <c r="M374" s="151"/>
      <c r="N374" s="151"/>
      <c r="O374" s="29"/>
      <c r="P374" s="73"/>
    </row>
    <row r="375" spans="1:18" s="135" customFormat="1" hidden="1" x14ac:dyDescent="0.25">
      <c r="A375" s="13"/>
      <c r="B375" s="27" t="s">
        <v>354</v>
      </c>
      <c r="C375" s="28" t="s">
        <v>30</v>
      </c>
      <c r="D375" s="28"/>
      <c r="E375" s="28"/>
      <c r="F375" s="151">
        <v>2337</v>
      </c>
      <c r="G375" s="151">
        <v>2434</v>
      </c>
      <c r="H375" s="151">
        <v>2479</v>
      </c>
      <c r="I375" s="151">
        <v>2514</v>
      </c>
      <c r="J375" s="151">
        <v>2561</v>
      </c>
      <c r="K375" s="151">
        <v>2614</v>
      </c>
      <c r="L375" s="151">
        <v>2659</v>
      </c>
      <c r="M375" s="151">
        <v>2704</v>
      </c>
      <c r="N375" s="151">
        <v>2749</v>
      </c>
      <c r="O375" s="29"/>
      <c r="P375" s="73"/>
    </row>
    <row r="376" spans="1:18" ht="31.2" x14ac:dyDescent="0.25">
      <c r="A376" s="13">
        <v>89</v>
      </c>
      <c r="B376" s="31" t="s">
        <v>355</v>
      </c>
      <c r="C376" s="169" t="s">
        <v>23</v>
      </c>
      <c r="D376" s="169"/>
      <c r="E376" s="169"/>
      <c r="F376" s="84"/>
      <c r="G376" s="84">
        <v>288.8</v>
      </c>
      <c r="H376" s="84">
        <v>354.17</v>
      </c>
      <c r="I376" s="84">
        <v>469.11</v>
      </c>
      <c r="J376" s="84">
        <v>384.49</v>
      </c>
      <c r="K376" s="84">
        <v>388.71</v>
      </c>
      <c r="L376" s="84">
        <v>422.6</v>
      </c>
      <c r="M376" s="84">
        <v>448</v>
      </c>
      <c r="N376" s="84">
        <v>474.9</v>
      </c>
      <c r="O376" s="16"/>
      <c r="P376" s="9" t="s">
        <v>759</v>
      </c>
    </row>
    <row r="377" spans="1:18" ht="39.6" customHeight="1" x14ac:dyDescent="0.25">
      <c r="A377" s="55"/>
      <c r="B377" s="27" t="s">
        <v>504</v>
      </c>
      <c r="C377" s="57"/>
      <c r="D377" s="57"/>
      <c r="E377" s="57"/>
      <c r="F377" s="129"/>
      <c r="G377" s="129"/>
      <c r="H377" s="129"/>
      <c r="I377" s="129"/>
      <c r="J377" s="129"/>
      <c r="K377" s="129"/>
      <c r="L377" s="129"/>
      <c r="M377" s="129"/>
      <c r="N377" s="129"/>
      <c r="O377" s="59"/>
      <c r="P377" s="60" t="s">
        <v>356</v>
      </c>
    </row>
    <row r="378" spans="1:18" ht="26.4" x14ac:dyDescent="0.25">
      <c r="A378" s="55">
        <v>90</v>
      </c>
      <c r="B378" s="61" t="s">
        <v>357</v>
      </c>
      <c r="C378" s="57" t="s">
        <v>23</v>
      </c>
      <c r="D378" s="57"/>
      <c r="E378" s="57"/>
      <c r="F378" s="147">
        <v>2330.3000000000002</v>
      </c>
      <c r="G378" s="147">
        <v>2624</v>
      </c>
      <c r="H378" s="147">
        <v>3150.4</v>
      </c>
      <c r="I378" s="147">
        <v>2573.6</v>
      </c>
      <c r="J378" s="147">
        <v>2463.1</v>
      </c>
      <c r="K378" s="147">
        <v>2494.6999999999998</v>
      </c>
      <c r="L378" s="147">
        <v>2527.1</v>
      </c>
      <c r="M378" s="147">
        <v>2559.9</v>
      </c>
      <c r="N378" s="147">
        <v>2593.3000000000002</v>
      </c>
      <c r="O378" s="59"/>
      <c r="P378" s="60" t="s">
        <v>356</v>
      </c>
    </row>
    <row r="379" spans="1:18" x14ac:dyDescent="0.25">
      <c r="A379" s="55">
        <v>91</v>
      </c>
      <c r="B379" s="61" t="s">
        <v>358</v>
      </c>
      <c r="C379" s="57" t="s">
        <v>23</v>
      </c>
      <c r="D379" s="57"/>
      <c r="E379" s="57"/>
      <c r="F379" s="147">
        <v>1080.8</v>
      </c>
      <c r="G379" s="147">
        <v>1150.3</v>
      </c>
      <c r="H379" s="147">
        <v>871.2</v>
      </c>
      <c r="I379" s="147">
        <v>913.3</v>
      </c>
      <c r="J379" s="147">
        <v>942.2</v>
      </c>
      <c r="K379" s="147">
        <v>969.1</v>
      </c>
      <c r="L379" s="147">
        <v>996.9</v>
      </c>
      <c r="M379" s="147">
        <v>1025.4000000000001</v>
      </c>
      <c r="N379" s="147">
        <v>1054.8</v>
      </c>
      <c r="O379" s="59"/>
      <c r="P379" s="60"/>
    </row>
    <row r="380" spans="1:18" ht="26.4" x14ac:dyDescent="0.25">
      <c r="A380" s="55">
        <v>92</v>
      </c>
      <c r="B380" s="61" t="s">
        <v>359</v>
      </c>
      <c r="C380" s="57" t="s">
        <v>23</v>
      </c>
      <c r="D380" s="57"/>
      <c r="E380" s="57"/>
      <c r="F380" s="147">
        <v>2478.6</v>
      </c>
      <c r="G380" s="147">
        <v>2602.6</v>
      </c>
      <c r="H380" s="147">
        <v>3053</v>
      </c>
      <c r="I380" s="147">
        <v>2611.8000000000002</v>
      </c>
      <c r="J380" s="147">
        <v>2504</v>
      </c>
      <c r="K380" s="147">
        <v>2537.6999999999998</v>
      </c>
      <c r="L380" s="147">
        <v>2573.8000000000002</v>
      </c>
      <c r="M380" s="147">
        <v>2610</v>
      </c>
      <c r="N380" s="147">
        <v>2593.3000000000002</v>
      </c>
      <c r="O380" s="59"/>
      <c r="P380" s="60" t="s">
        <v>356</v>
      </c>
    </row>
    <row r="381" spans="1:18" ht="26.4" x14ac:dyDescent="0.25">
      <c r="A381" s="55">
        <v>93</v>
      </c>
      <c r="B381" s="61" t="s">
        <v>360</v>
      </c>
      <c r="C381" s="57" t="s">
        <v>23</v>
      </c>
      <c r="D381" s="57"/>
      <c r="E381" s="57"/>
      <c r="F381" s="147">
        <f>F378-F380</f>
        <v>-148.29999999999973</v>
      </c>
      <c r="G381" s="147">
        <f>G378-G380</f>
        <v>21.400000000000091</v>
      </c>
      <c r="H381" s="147">
        <f t="shared" ref="H381:M381" si="60">H378-H380</f>
        <v>97.400000000000091</v>
      </c>
      <c r="I381" s="147">
        <f t="shared" si="60"/>
        <v>-38.200000000000273</v>
      </c>
      <c r="J381" s="147">
        <f t="shared" si="60"/>
        <v>-40.900000000000091</v>
      </c>
      <c r="K381" s="147">
        <f t="shared" si="60"/>
        <v>-43</v>
      </c>
      <c r="L381" s="147">
        <f t="shared" si="60"/>
        <v>-46.700000000000273</v>
      </c>
      <c r="M381" s="147">
        <f t="shared" si="60"/>
        <v>-50.099999999999909</v>
      </c>
      <c r="N381" s="147">
        <f>N378-N380</f>
        <v>0</v>
      </c>
      <c r="O381" s="59"/>
      <c r="P381" s="60" t="s">
        <v>356</v>
      </c>
    </row>
    <row r="382" spans="1:18" ht="71.400000000000006" customHeight="1" x14ac:dyDescent="0.25">
      <c r="A382" s="55">
        <v>94</v>
      </c>
      <c r="B382" s="61" t="s">
        <v>361</v>
      </c>
      <c r="C382" s="57" t="s">
        <v>57</v>
      </c>
      <c r="D382" s="57"/>
      <c r="E382" s="57"/>
      <c r="F382" s="128">
        <f>F384/F385*100</f>
        <v>91.584645669291348</v>
      </c>
      <c r="G382" s="128">
        <f t="shared" ref="G382:N382" si="61">G384/G385*100</f>
        <v>79.029639593673167</v>
      </c>
      <c r="H382" s="128">
        <f t="shared" si="61"/>
        <v>77.519059950163665</v>
      </c>
      <c r="I382" s="128">
        <f t="shared" si="61"/>
        <v>95.676739461655657</v>
      </c>
      <c r="J382" s="128">
        <f t="shared" si="61"/>
        <v>99.145883156815856</v>
      </c>
      <c r="K382" s="128">
        <f t="shared" si="61"/>
        <v>99.103738880342462</v>
      </c>
      <c r="L382" s="128">
        <f t="shared" si="61"/>
        <v>99.037895150206168</v>
      </c>
      <c r="M382" s="128">
        <f t="shared" si="61"/>
        <v>98.924731182795682</v>
      </c>
      <c r="N382" s="128">
        <f t="shared" si="61"/>
        <v>98.71201700637738</v>
      </c>
      <c r="O382" s="59"/>
      <c r="P382" s="60" t="s">
        <v>356</v>
      </c>
    </row>
    <row r="383" spans="1:18" s="152" customFormat="1" hidden="1" x14ac:dyDescent="0.25">
      <c r="A383" s="55"/>
      <c r="B383" s="63" t="s">
        <v>67</v>
      </c>
      <c r="C383" s="100"/>
      <c r="D383" s="100"/>
      <c r="E383" s="100"/>
      <c r="F383" s="131"/>
      <c r="G383" s="131"/>
      <c r="H383" s="131"/>
      <c r="I383" s="131"/>
      <c r="J383" s="131"/>
      <c r="K383" s="131"/>
      <c r="L383" s="131"/>
      <c r="M383" s="131"/>
      <c r="N383" s="131"/>
      <c r="O383" s="101"/>
      <c r="P383" s="132"/>
    </row>
    <row r="384" spans="1:18" s="152" customFormat="1" ht="170.4" hidden="1" customHeight="1" x14ac:dyDescent="0.25">
      <c r="A384" s="55"/>
      <c r="B384" s="56" t="s">
        <v>362</v>
      </c>
      <c r="C384" s="100" t="s">
        <v>23</v>
      </c>
      <c r="D384" s="100"/>
      <c r="E384" s="100"/>
      <c r="F384" s="131">
        <v>1674.9</v>
      </c>
      <c r="G384" s="131">
        <v>1703.8</v>
      </c>
      <c r="H384" s="131">
        <v>1586.5826</v>
      </c>
      <c r="I384" s="131">
        <v>1507.1</v>
      </c>
      <c r="J384" s="131">
        <v>1451</v>
      </c>
      <c r="K384" s="131">
        <v>1481.7</v>
      </c>
      <c r="L384" s="131">
        <v>1513.2</v>
      </c>
      <c r="M384" s="131">
        <v>1545.6</v>
      </c>
      <c r="N384" s="131">
        <v>1578.8</v>
      </c>
      <c r="O384" s="101" t="s">
        <v>269</v>
      </c>
      <c r="P384" s="132"/>
    </row>
    <row r="385" spans="1:16" s="152" customFormat="1" ht="104.4" hidden="1" customHeight="1" x14ac:dyDescent="0.25">
      <c r="A385" s="55"/>
      <c r="B385" s="56" t="s">
        <v>363</v>
      </c>
      <c r="C385" s="100" t="s">
        <v>23</v>
      </c>
      <c r="D385" s="100"/>
      <c r="E385" s="100"/>
      <c r="F385" s="131">
        <v>1828.8</v>
      </c>
      <c r="G385" s="131">
        <v>2155.9</v>
      </c>
      <c r="H385" s="131">
        <v>2046.7</v>
      </c>
      <c r="I385" s="131">
        <v>1575.2</v>
      </c>
      <c r="J385" s="131">
        <v>1463.5</v>
      </c>
      <c r="K385" s="131">
        <v>1495.1</v>
      </c>
      <c r="L385" s="131">
        <v>1527.9</v>
      </c>
      <c r="M385" s="131">
        <v>1562.4</v>
      </c>
      <c r="N385" s="131">
        <v>1599.4</v>
      </c>
      <c r="O385" s="101"/>
      <c r="P385" s="132"/>
    </row>
    <row r="386" spans="1:16" s="153" customFormat="1" ht="46.8" x14ac:dyDescent="0.25">
      <c r="A386" s="55">
        <v>95</v>
      </c>
      <c r="B386" s="61" t="s">
        <v>364</v>
      </c>
      <c r="C386" s="57" t="s">
        <v>57</v>
      </c>
      <c r="D386" s="57"/>
      <c r="E386" s="57"/>
      <c r="F386" s="59">
        <f>F388/F380*100</f>
        <v>16.234971354797061</v>
      </c>
      <c r="G386" s="59">
        <f>G388/G380*100</f>
        <v>19.718742795665875</v>
      </c>
      <c r="H386" s="59">
        <f t="shared" ref="H386:M386" si="62">H388/H380*100</f>
        <v>84.628234523419579</v>
      </c>
      <c r="I386" s="59">
        <f t="shared" si="62"/>
        <v>99.107894938356679</v>
      </c>
      <c r="J386" s="59">
        <f t="shared" si="62"/>
        <v>99.069488817891369</v>
      </c>
      <c r="K386" s="59">
        <f t="shared" si="62"/>
        <v>99.078102218544345</v>
      </c>
      <c r="L386" s="59">
        <f t="shared" si="62"/>
        <v>99.036638433444708</v>
      </c>
      <c r="M386" s="59">
        <f t="shared" si="62"/>
        <v>99</v>
      </c>
      <c r="N386" s="59">
        <f>N388/N380*100</f>
        <v>98.94343114950064</v>
      </c>
      <c r="O386" s="59"/>
      <c r="P386" s="60" t="s">
        <v>356</v>
      </c>
    </row>
    <row r="387" spans="1:16" s="152" customFormat="1" hidden="1" x14ac:dyDescent="0.25">
      <c r="A387" s="55"/>
      <c r="B387" s="63" t="s">
        <v>67</v>
      </c>
      <c r="C387" s="100"/>
      <c r="D387" s="100"/>
      <c r="E387" s="100"/>
      <c r="F387" s="131"/>
      <c r="G387" s="131"/>
      <c r="H387" s="131"/>
      <c r="I387" s="131"/>
      <c r="J387" s="131"/>
      <c r="K387" s="131"/>
      <c r="L387" s="131"/>
      <c r="M387" s="131"/>
      <c r="N387" s="131"/>
      <c r="O387" s="101"/>
      <c r="P387" s="132"/>
    </row>
    <row r="388" spans="1:16" s="152" customFormat="1" hidden="1" x14ac:dyDescent="0.25">
      <c r="A388" s="55"/>
      <c r="B388" s="56" t="s">
        <v>365</v>
      </c>
      <c r="C388" s="100" t="s">
        <v>23</v>
      </c>
      <c r="D388" s="100"/>
      <c r="E388" s="100"/>
      <c r="F388" s="131">
        <v>402.4</v>
      </c>
      <c r="G388" s="131">
        <v>513.20000000000005</v>
      </c>
      <c r="H388" s="131">
        <v>2583.6999999999998</v>
      </c>
      <c r="I388" s="131">
        <v>2588.5</v>
      </c>
      <c r="J388" s="131">
        <v>2480.6999999999998</v>
      </c>
      <c r="K388" s="131">
        <v>2514.3049999999998</v>
      </c>
      <c r="L388" s="131">
        <v>2549.0050000000001</v>
      </c>
      <c r="M388" s="131">
        <v>2583.9</v>
      </c>
      <c r="N388" s="131">
        <v>2565.9</v>
      </c>
      <c r="O388" s="101"/>
      <c r="P388" s="132"/>
    </row>
    <row r="389" spans="1:16" s="153" customFormat="1" ht="26.4" x14ac:dyDescent="0.25">
      <c r="A389" s="55">
        <v>96</v>
      </c>
      <c r="B389" s="61" t="s">
        <v>366</v>
      </c>
      <c r="C389" s="57" t="s">
        <v>57</v>
      </c>
      <c r="D389" s="57"/>
      <c r="E389" s="57"/>
      <c r="F389" s="147"/>
      <c r="G389" s="147">
        <f t="shared" ref="G389:N389" si="63">G391/F391*100</f>
        <v>97.474995900967372</v>
      </c>
      <c r="H389" s="147">
        <f t="shared" si="63"/>
        <v>91.858704793944497</v>
      </c>
      <c r="I389" s="147">
        <f t="shared" si="63"/>
        <v>106.9950558505768</v>
      </c>
      <c r="J389" s="147">
        <f t="shared" si="63"/>
        <v>106.99982885504022</v>
      </c>
      <c r="K389" s="147">
        <f t="shared" si="63"/>
        <v>106.87779910428662</v>
      </c>
      <c r="L389" s="147">
        <f t="shared" si="63"/>
        <v>106.98892547141574</v>
      </c>
      <c r="M389" s="147">
        <f t="shared" si="63"/>
        <v>107.00797314309693</v>
      </c>
      <c r="N389" s="147">
        <f t="shared" si="63"/>
        <v>100</v>
      </c>
      <c r="O389" s="59"/>
      <c r="P389" s="60" t="s">
        <v>356</v>
      </c>
    </row>
    <row r="390" spans="1:16" s="152" customFormat="1" hidden="1" x14ac:dyDescent="0.25">
      <c r="A390" s="55"/>
      <c r="B390" s="63" t="s">
        <v>67</v>
      </c>
      <c r="C390" s="100"/>
      <c r="D390" s="100"/>
      <c r="E390" s="100"/>
      <c r="F390" s="131"/>
      <c r="G390" s="131"/>
      <c r="H390" s="131"/>
      <c r="I390" s="131"/>
      <c r="J390" s="131"/>
      <c r="K390" s="131"/>
      <c r="L390" s="131"/>
      <c r="M390" s="131"/>
      <c r="N390" s="131"/>
      <c r="O390" s="101"/>
      <c r="P390" s="132"/>
    </row>
    <row r="391" spans="1:16" s="152" customFormat="1" hidden="1" x14ac:dyDescent="0.25">
      <c r="A391" s="55"/>
      <c r="B391" s="56" t="s">
        <v>367</v>
      </c>
      <c r="C391" s="100" t="s">
        <v>23</v>
      </c>
      <c r="D391" s="100"/>
      <c r="E391" s="100"/>
      <c r="F391" s="131">
        <v>609.9</v>
      </c>
      <c r="G391" s="131">
        <v>594.5</v>
      </c>
      <c r="H391" s="131">
        <v>546.1</v>
      </c>
      <c r="I391" s="131">
        <v>584.29999999999995</v>
      </c>
      <c r="J391" s="131">
        <v>625.20000000000005</v>
      </c>
      <c r="K391" s="131">
        <v>668.2</v>
      </c>
      <c r="L391" s="131">
        <v>714.9</v>
      </c>
      <c r="M391" s="131">
        <v>765</v>
      </c>
      <c r="N391" s="131">
        <v>765</v>
      </c>
      <c r="O391" s="101"/>
      <c r="P391" s="132"/>
    </row>
    <row r="392" spans="1:16" s="153" customFormat="1" ht="46.8" x14ac:dyDescent="0.25">
      <c r="A392" s="55">
        <v>97</v>
      </c>
      <c r="B392" s="61" t="s">
        <v>368</v>
      </c>
      <c r="C392" s="57" t="s">
        <v>57</v>
      </c>
      <c r="D392" s="57"/>
      <c r="E392" s="57"/>
      <c r="F392" s="147">
        <f>F381/F394*100</f>
        <v>-8.8542599558182413</v>
      </c>
      <c r="G392" s="147">
        <f>G381/G394*100</f>
        <v>1.2560159643150659</v>
      </c>
      <c r="H392" s="147">
        <f t="shared" ref="H392:N392" si="64">H381/H394*100</f>
        <v>6.138913399722683</v>
      </c>
      <c r="I392" s="147">
        <f t="shared" si="64"/>
        <v>-2.5346692323004625</v>
      </c>
      <c r="J392" s="147">
        <f t="shared" si="64"/>
        <v>-2.8187456926257815</v>
      </c>
      <c r="K392" s="147">
        <f t="shared" si="64"/>
        <v>-2.9020719443882026</v>
      </c>
      <c r="L392" s="147">
        <f t="shared" si="64"/>
        <v>-3.0861749933915061</v>
      </c>
      <c r="M392" s="147">
        <f t="shared" si="64"/>
        <v>-3.2414596273291867</v>
      </c>
      <c r="N392" s="147">
        <f t="shared" si="64"/>
        <v>0</v>
      </c>
      <c r="O392" s="59"/>
      <c r="P392" s="60" t="s">
        <v>356</v>
      </c>
    </row>
    <row r="393" spans="1:16" s="152" customFormat="1" hidden="1" x14ac:dyDescent="0.25">
      <c r="A393" s="55"/>
      <c r="B393" s="63" t="s">
        <v>67</v>
      </c>
      <c r="C393" s="100"/>
      <c r="D393" s="100"/>
      <c r="E393" s="100"/>
      <c r="F393" s="131"/>
      <c r="G393" s="131"/>
      <c r="H393" s="131"/>
      <c r="I393" s="131"/>
      <c r="J393" s="131"/>
      <c r="K393" s="131"/>
      <c r="L393" s="131"/>
      <c r="M393" s="131"/>
      <c r="N393" s="131"/>
      <c r="O393" s="101"/>
      <c r="P393" s="132"/>
    </row>
    <row r="394" spans="1:16" s="152" customFormat="1" ht="31.2" hidden="1" x14ac:dyDescent="0.25">
      <c r="A394" s="55"/>
      <c r="B394" s="56" t="s">
        <v>369</v>
      </c>
      <c r="C394" s="100" t="s">
        <v>23</v>
      </c>
      <c r="D394" s="100"/>
      <c r="E394" s="100"/>
      <c r="F394" s="131">
        <v>1674.9</v>
      </c>
      <c r="G394" s="131">
        <v>1703.8</v>
      </c>
      <c r="H394" s="131">
        <v>1586.6</v>
      </c>
      <c r="I394" s="131">
        <v>1507.1</v>
      </c>
      <c r="J394" s="131">
        <v>1451</v>
      </c>
      <c r="K394" s="131">
        <v>1481.7</v>
      </c>
      <c r="L394" s="131">
        <v>1513.2</v>
      </c>
      <c r="M394" s="131">
        <v>1545.6</v>
      </c>
      <c r="N394" s="131">
        <v>1578.8</v>
      </c>
      <c r="O394" s="101"/>
      <c r="P394" s="132"/>
    </row>
    <row r="395" spans="1:16" s="153" customFormat="1" ht="31.2" x14ac:dyDescent="0.25">
      <c r="A395" s="55">
        <v>98</v>
      </c>
      <c r="B395" s="61" t="s">
        <v>370</v>
      </c>
      <c r="C395" s="57" t="s">
        <v>57</v>
      </c>
      <c r="D395" s="57"/>
      <c r="E395" s="57"/>
      <c r="F395" s="147">
        <f t="shared" ref="F395:M395" si="65">F391/F394*100</f>
        <v>36.414114275479129</v>
      </c>
      <c r="G395" s="147">
        <f t="shared" si="65"/>
        <v>34.892593027350628</v>
      </c>
      <c r="H395" s="147">
        <f t="shared" si="65"/>
        <v>34.419513424933825</v>
      </c>
      <c r="I395" s="147">
        <f>I391/I394*100</f>
        <v>38.769822838564124</v>
      </c>
      <c r="J395" s="147">
        <f t="shared" si="65"/>
        <v>43.087525844245349</v>
      </c>
      <c r="K395" s="147">
        <f t="shared" si="65"/>
        <v>45.096848214888311</v>
      </c>
      <c r="L395" s="147">
        <f t="shared" si="65"/>
        <v>47.244250594766058</v>
      </c>
      <c r="M395" s="147">
        <f t="shared" si="65"/>
        <v>49.495341614906835</v>
      </c>
      <c r="N395" s="147">
        <f>N391/N394*100</f>
        <v>48.45452242209273</v>
      </c>
      <c r="O395" s="59"/>
      <c r="P395" s="60" t="s">
        <v>356</v>
      </c>
    </row>
    <row r="396" spans="1:16" ht="39.6" x14ac:dyDescent="0.25">
      <c r="A396" s="55"/>
      <c r="B396" s="56" t="s">
        <v>506</v>
      </c>
      <c r="C396" s="57"/>
      <c r="D396" s="57"/>
      <c r="E396" s="57"/>
      <c r="F396" s="129"/>
      <c r="G396" s="129"/>
      <c r="H396" s="129"/>
      <c r="I396" s="129"/>
      <c r="J396" s="129"/>
      <c r="K396" s="129"/>
      <c r="L396" s="129"/>
      <c r="M396" s="129"/>
      <c r="N396" s="129"/>
      <c r="O396" s="59"/>
      <c r="P396" s="60" t="s">
        <v>90</v>
      </c>
    </row>
    <row r="397" spans="1:16" ht="63" customHeight="1" x14ac:dyDescent="0.25">
      <c r="A397" s="55">
        <v>99</v>
      </c>
      <c r="B397" s="61" t="s">
        <v>371</v>
      </c>
      <c r="C397" s="57" t="s">
        <v>30</v>
      </c>
      <c r="D397" s="57"/>
      <c r="E397" s="57"/>
      <c r="F397" s="139">
        <v>0</v>
      </c>
      <c r="G397" s="139">
        <v>0</v>
      </c>
      <c r="H397" s="139">
        <v>0</v>
      </c>
      <c r="I397" s="139">
        <v>40</v>
      </c>
      <c r="J397" s="139">
        <v>40</v>
      </c>
      <c r="K397" s="139">
        <v>40</v>
      </c>
      <c r="L397" s="139">
        <v>40</v>
      </c>
      <c r="M397" s="139">
        <v>40</v>
      </c>
      <c r="N397" s="139">
        <v>40</v>
      </c>
      <c r="O397" s="59"/>
      <c r="P397" s="60" t="s">
        <v>90</v>
      </c>
    </row>
    <row r="398" spans="1:16" x14ac:dyDescent="0.25">
      <c r="A398" s="55">
        <v>100</v>
      </c>
      <c r="B398" s="61" t="s">
        <v>372</v>
      </c>
      <c r="C398" s="57" t="s">
        <v>30</v>
      </c>
      <c r="D398" s="57"/>
      <c r="E398" s="57"/>
      <c r="F398" s="139"/>
      <c r="G398" s="139">
        <v>6</v>
      </c>
      <c r="H398" s="139">
        <v>7</v>
      </c>
      <c r="I398" s="139">
        <v>9</v>
      </c>
      <c r="J398" s="139">
        <v>10</v>
      </c>
      <c r="K398" s="139">
        <v>11</v>
      </c>
      <c r="L398" s="139">
        <v>12</v>
      </c>
      <c r="M398" s="139">
        <v>13</v>
      </c>
      <c r="N398" s="139">
        <v>14</v>
      </c>
      <c r="O398" s="59">
        <f>N398/H398*100</f>
        <v>200</v>
      </c>
      <c r="P398" s="60"/>
    </row>
    <row r="399" spans="1:16" ht="31.2" x14ac:dyDescent="0.25">
      <c r="A399" s="55">
        <v>101</v>
      </c>
      <c r="B399" s="61" t="s">
        <v>373</v>
      </c>
      <c r="C399" s="57" t="s">
        <v>57</v>
      </c>
      <c r="D399" s="57"/>
      <c r="E399" s="57"/>
      <c r="F399" s="139"/>
      <c r="G399" s="72">
        <f>G401/G402*100</f>
        <v>31.25</v>
      </c>
      <c r="H399" s="72">
        <f t="shared" ref="H399:N399" si="66">H401/H402*100</f>
        <v>4.4444444444444446</v>
      </c>
      <c r="I399" s="72">
        <f>I401/I402*100</f>
        <v>6.666666666666667</v>
      </c>
      <c r="J399" s="72">
        <f t="shared" si="66"/>
        <v>6.666666666666667</v>
      </c>
      <c r="K399" s="72">
        <f t="shared" si="66"/>
        <v>30</v>
      </c>
      <c r="L399" s="72">
        <f t="shared" si="66"/>
        <v>30</v>
      </c>
      <c r="M399" s="72">
        <f t="shared" si="66"/>
        <v>30</v>
      </c>
      <c r="N399" s="72">
        <f t="shared" si="66"/>
        <v>30</v>
      </c>
      <c r="O399" s="59"/>
      <c r="P399" s="60"/>
    </row>
    <row r="400" spans="1:16" s="74" customFormat="1" hidden="1" x14ac:dyDescent="0.25">
      <c r="A400" s="55"/>
      <c r="B400" s="63" t="s">
        <v>67</v>
      </c>
      <c r="C400" s="100"/>
      <c r="D400" s="100"/>
      <c r="E400" s="100"/>
      <c r="F400" s="154"/>
      <c r="G400" s="154"/>
      <c r="H400" s="154"/>
      <c r="I400" s="154"/>
      <c r="J400" s="154"/>
      <c r="K400" s="154"/>
      <c r="L400" s="154"/>
      <c r="M400" s="154"/>
      <c r="N400" s="154"/>
      <c r="O400" s="101"/>
      <c r="P400" s="132"/>
    </row>
    <row r="401" spans="1:16" s="74" customFormat="1" hidden="1" x14ac:dyDescent="0.25">
      <c r="A401" s="55"/>
      <c r="B401" s="56" t="s">
        <v>374</v>
      </c>
      <c r="C401" s="100" t="s">
        <v>80</v>
      </c>
      <c r="D401" s="100"/>
      <c r="E401" s="100"/>
      <c r="F401" s="154"/>
      <c r="G401" s="154">
        <v>25</v>
      </c>
      <c r="H401" s="154">
        <v>4</v>
      </c>
      <c r="I401" s="154">
        <v>6</v>
      </c>
      <c r="J401" s="154">
        <v>6</v>
      </c>
      <c r="K401" s="154">
        <v>27</v>
      </c>
      <c r="L401" s="154">
        <v>27</v>
      </c>
      <c r="M401" s="154">
        <v>27</v>
      </c>
      <c r="N401" s="154">
        <v>27</v>
      </c>
      <c r="O401" s="101"/>
      <c r="P401" s="132"/>
    </row>
    <row r="402" spans="1:16" s="74" customFormat="1" hidden="1" x14ac:dyDescent="0.25">
      <c r="A402" s="55"/>
      <c r="B402" s="56" t="s">
        <v>375</v>
      </c>
      <c r="C402" s="100" t="s">
        <v>80</v>
      </c>
      <c r="D402" s="100"/>
      <c r="E402" s="100"/>
      <c r="F402" s="154"/>
      <c r="G402" s="154">
        <v>80</v>
      </c>
      <c r="H402" s="154">
        <v>90</v>
      </c>
      <c r="I402" s="154">
        <v>90</v>
      </c>
      <c r="J402" s="154">
        <v>90</v>
      </c>
      <c r="K402" s="154">
        <v>90</v>
      </c>
      <c r="L402" s="154">
        <v>90</v>
      </c>
      <c r="M402" s="154">
        <v>90</v>
      </c>
      <c r="N402" s="154">
        <v>90</v>
      </c>
      <c r="O402" s="101"/>
      <c r="P402" s="132"/>
    </row>
    <row r="403" spans="1:16" ht="30" customHeight="1" x14ac:dyDescent="0.25">
      <c r="A403" s="55"/>
      <c r="B403" s="56" t="s">
        <v>376</v>
      </c>
      <c r="C403" s="57"/>
      <c r="D403" s="57"/>
      <c r="E403" s="57"/>
      <c r="F403" s="129"/>
      <c r="G403" s="129"/>
      <c r="H403" s="129"/>
      <c r="I403" s="129"/>
      <c r="J403" s="129"/>
      <c r="K403" s="129"/>
      <c r="L403" s="129"/>
      <c r="M403" s="129"/>
      <c r="N403" s="129"/>
      <c r="O403" s="59"/>
      <c r="P403" s="60" t="s">
        <v>90</v>
      </c>
    </row>
    <row r="404" spans="1:16" ht="46.8" x14ac:dyDescent="0.25">
      <c r="A404" s="55">
        <v>102</v>
      </c>
      <c r="B404" s="61" t="s">
        <v>377</v>
      </c>
      <c r="C404" s="57" t="s">
        <v>57</v>
      </c>
      <c r="D404" s="57"/>
      <c r="E404" s="57"/>
      <c r="F404" s="155">
        <f>F406/F407*100</f>
        <v>91.111111111111114</v>
      </c>
      <c r="G404" s="155">
        <f t="shared" ref="G404:N404" si="67">G406/G407*100</f>
        <v>98.285714285714292</v>
      </c>
      <c r="H404" s="155">
        <f t="shared" si="67"/>
        <v>100</v>
      </c>
      <c r="I404" s="155">
        <f t="shared" si="67"/>
        <v>100</v>
      </c>
      <c r="J404" s="155">
        <f t="shared" si="67"/>
        <v>100</v>
      </c>
      <c r="K404" s="155">
        <f t="shared" si="67"/>
        <v>100</v>
      </c>
      <c r="L404" s="155">
        <f t="shared" si="67"/>
        <v>100</v>
      </c>
      <c r="M404" s="155">
        <f t="shared" si="67"/>
        <v>100</v>
      </c>
      <c r="N404" s="155">
        <f t="shared" si="67"/>
        <v>100</v>
      </c>
      <c r="O404" s="62"/>
      <c r="P404" s="60" t="s">
        <v>90</v>
      </c>
    </row>
    <row r="405" spans="1:16" s="74" customFormat="1" hidden="1" x14ac:dyDescent="0.25">
      <c r="A405" s="55" t="s">
        <v>269</v>
      </c>
      <c r="B405" s="63" t="s">
        <v>67</v>
      </c>
      <c r="C405" s="100"/>
      <c r="D405" s="100"/>
      <c r="E405" s="100"/>
      <c r="F405" s="131"/>
      <c r="G405" s="131"/>
      <c r="H405" s="131"/>
      <c r="I405" s="131"/>
      <c r="J405" s="131"/>
      <c r="K405" s="131"/>
      <c r="L405" s="131"/>
      <c r="M405" s="131"/>
      <c r="N405" s="131"/>
      <c r="O405" s="101"/>
      <c r="P405" s="132"/>
    </row>
    <row r="406" spans="1:16" s="74" customFormat="1" ht="31.2" hidden="1" x14ac:dyDescent="0.25">
      <c r="A406" s="55"/>
      <c r="B406" s="56" t="s">
        <v>378</v>
      </c>
      <c r="C406" s="100" t="s">
        <v>30</v>
      </c>
      <c r="D406" s="100"/>
      <c r="E406" s="100"/>
      <c r="F406" s="131">
        <v>287</v>
      </c>
      <c r="G406" s="131">
        <v>344</v>
      </c>
      <c r="H406" s="131">
        <v>350</v>
      </c>
      <c r="I406" s="131">
        <v>350</v>
      </c>
      <c r="J406" s="131">
        <v>350</v>
      </c>
      <c r="K406" s="131">
        <v>350</v>
      </c>
      <c r="L406" s="131">
        <v>350</v>
      </c>
      <c r="M406" s="131">
        <v>350</v>
      </c>
      <c r="N406" s="131">
        <v>350</v>
      </c>
      <c r="O406" s="101"/>
      <c r="P406" s="132"/>
    </row>
    <row r="407" spans="1:16" s="74" customFormat="1" ht="31.2" hidden="1" x14ac:dyDescent="0.25">
      <c r="A407" s="55"/>
      <c r="B407" s="56" t="s">
        <v>379</v>
      </c>
      <c r="C407" s="100" t="s">
        <v>30</v>
      </c>
      <c r="D407" s="100"/>
      <c r="E407" s="100"/>
      <c r="F407" s="131">
        <v>315</v>
      </c>
      <c r="G407" s="131">
        <v>350</v>
      </c>
      <c r="H407" s="131">
        <v>350</v>
      </c>
      <c r="I407" s="131">
        <v>350</v>
      </c>
      <c r="J407" s="131">
        <v>350</v>
      </c>
      <c r="K407" s="131">
        <v>350</v>
      </c>
      <c r="L407" s="131">
        <v>350</v>
      </c>
      <c r="M407" s="131">
        <v>350</v>
      </c>
      <c r="N407" s="131">
        <v>350</v>
      </c>
      <c r="O407" s="101"/>
      <c r="P407" s="132"/>
    </row>
    <row r="408" spans="1:16" ht="46.8" x14ac:dyDescent="0.25">
      <c r="A408" s="55">
        <v>103</v>
      </c>
      <c r="B408" s="61" t="s">
        <v>380</v>
      </c>
      <c r="C408" s="57" t="s">
        <v>57</v>
      </c>
      <c r="D408" s="57"/>
      <c r="E408" s="57"/>
      <c r="F408" s="139">
        <f>F410/F411*100</f>
        <v>100</v>
      </c>
      <c r="G408" s="139">
        <f>G410/G411*100</f>
        <v>100</v>
      </c>
      <c r="H408" s="139">
        <f>H410/H411*100</f>
        <v>100</v>
      </c>
      <c r="I408" s="139">
        <v>100</v>
      </c>
      <c r="J408" s="139">
        <v>100</v>
      </c>
      <c r="K408" s="139">
        <v>100</v>
      </c>
      <c r="L408" s="139">
        <v>100</v>
      </c>
      <c r="M408" s="139">
        <v>100</v>
      </c>
      <c r="N408" s="139">
        <v>100</v>
      </c>
      <c r="O408" s="59"/>
      <c r="P408" s="60" t="s">
        <v>90</v>
      </c>
    </row>
    <row r="409" spans="1:16" s="74" customFormat="1" hidden="1" x14ac:dyDescent="0.25">
      <c r="A409" s="13"/>
      <c r="B409" s="52" t="s">
        <v>67</v>
      </c>
      <c r="C409" s="28"/>
      <c r="D409" s="28"/>
      <c r="E409" s="28"/>
      <c r="F409" s="140"/>
      <c r="G409" s="140"/>
      <c r="H409" s="140"/>
      <c r="I409" s="140"/>
      <c r="J409" s="140"/>
      <c r="K409" s="140"/>
      <c r="L409" s="140"/>
      <c r="M409" s="140"/>
      <c r="N409" s="140"/>
      <c r="O409" s="29"/>
      <c r="P409" s="73"/>
    </row>
    <row r="410" spans="1:16" s="74" customFormat="1" ht="31.2" hidden="1" x14ac:dyDescent="0.25">
      <c r="A410" s="13"/>
      <c r="B410" s="27" t="s">
        <v>381</v>
      </c>
      <c r="C410" s="28" t="s">
        <v>30</v>
      </c>
      <c r="D410" s="28"/>
      <c r="E410" s="28"/>
      <c r="F410" s="140">
        <v>23</v>
      </c>
      <c r="G410" s="140">
        <v>20</v>
      </c>
      <c r="H410" s="140">
        <v>3</v>
      </c>
      <c r="I410" s="140"/>
      <c r="J410" s="140"/>
      <c r="K410" s="140"/>
      <c r="L410" s="140"/>
      <c r="M410" s="140"/>
      <c r="N410" s="140"/>
      <c r="O410" s="29"/>
      <c r="P410" s="73"/>
    </row>
    <row r="411" spans="1:16" s="74" customFormat="1" hidden="1" x14ac:dyDescent="0.25">
      <c r="A411" s="13"/>
      <c r="B411" s="27" t="s">
        <v>382</v>
      </c>
      <c r="C411" s="28" t="s">
        <v>30</v>
      </c>
      <c r="D411" s="28"/>
      <c r="E411" s="28"/>
      <c r="F411" s="140">
        <v>23</v>
      </c>
      <c r="G411" s="140">
        <v>20</v>
      </c>
      <c r="H411" s="140">
        <v>3</v>
      </c>
      <c r="I411" s="140"/>
      <c r="J411" s="140"/>
      <c r="K411" s="140"/>
      <c r="L411" s="140"/>
      <c r="M411" s="140"/>
      <c r="N411" s="140"/>
      <c r="O411" s="29"/>
      <c r="P411" s="73"/>
    </row>
    <row r="412" spans="1:16" ht="39.6" x14ac:dyDescent="0.25">
      <c r="A412" s="55"/>
      <c r="B412" s="56" t="s">
        <v>511</v>
      </c>
      <c r="C412" s="57"/>
      <c r="D412" s="57"/>
      <c r="E412" s="57"/>
      <c r="F412" s="129"/>
      <c r="G412" s="129"/>
      <c r="H412" s="129"/>
      <c r="I412" s="129"/>
      <c r="J412" s="129"/>
      <c r="K412" s="129"/>
      <c r="L412" s="129"/>
      <c r="M412" s="129"/>
      <c r="N412" s="129"/>
      <c r="O412" s="59"/>
      <c r="P412" s="60" t="s">
        <v>766</v>
      </c>
    </row>
    <row r="413" spans="1:16" ht="39.6" x14ac:dyDescent="0.25">
      <c r="A413" s="55">
        <v>104</v>
      </c>
      <c r="B413" s="61" t="s">
        <v>383</v>
      </c>
      <c r="C413" s="57" t="s">
        <v>57</v>
      </c>
      <c r="D413" s="57"/>
      <c r="E413" s="57"/>
      <c r="F413" s="139"/>
      <c r="G413" s="72">
        <f>G414/G415*100</f>
        <v>66.292134831460672</v>
      </c>
      <c r="H413" s="72">
        <f>H414/H415*100</f>
        <v>88.764044943820224</v>
      </c>
      <c r="I413" s="72">
        <f>I414/I415*100</f>
        <v>100</v>
      </c>
      <c r="J413" s="72"/>
      <c r="K413" s="72"/>
      <c r="L413" s="72"/>
      <c r="M413" s="72"/>
      <c r="N413" s="72"/>
      <c r="O413" s="59"/>
      <c r="P413" s="60" t="s">
        <v>766</v>
      </c>
    </row>
    <row r="414" spans="1:16" hidden="1" x14ac:dyDescent="0.25">
      <c r="A414" s="55"/>
      <c r="B414" s="56" t="s">
        <v>384</v>
      </c>
      <c r="C414" s="100" t="s">
        <v>30</v>
      </c>
      <c r="D414" s="100"/>
      <c r="E414" s="100"/>
      <c r="F414" s="154"/>
      <c r="G414" s="154">
        <v>59</v>
      </c>
      <c r="H414" s="154">
        <f>G414+20</f>
        <v>79</v>
      </c>
      <c r="I414" s="154">
        <f>H414+10</f>
        <v>89</v>
      </c>
      <c r="J414" s="154"/>
      <c r="K414" s="154"/>
      <c r="L414" s="154"/>
      <c r="M414" s="154"/>
      <c r="N414" s="154"/>
      <c r="O414" s="101"/>
      <c r="P414" s="60"/>
    </row>
    <row r="415" spans="1:16" ht="18.600000000000001" hidden="1" customHeight="1" x14ac:dyDescent="0.25">
      <c r="A415" s="55"/>
      <c r="B415" s="56" t="s">
        <v>385</v>
      </c>
      <c r="C415" s="100" t="s">
        <v>30</v>
      </c>
      <c r="D415" s="100"/>
      <c r="E415" s="100"/>
      <c r="F415" s="154"/>
      <c r="G415" s="154">
        <v>89</v>
      </c>
      <c r="H415" s="154">
        <v>89</v>
      </c>
      <c r="I415" s="154">
        <v>89</v>
      </c>
      <c r="J415" s="154"/>
      <c r="K415" s="154"/>
      <c r="L415" s="154"/>
      <c r="M415" s="154"/>
      <c r="N415" s="154"/>
      <c r="O415" s="101"/>
      <c r="P415" s="60"/>
    </row>
    <row r="416" spans="1:16" ht="32.4" customHeight="1" x14ac:dyDescent="0.25">
      <c r="A416" s="55">
        <v>105</v>
      </c>
      <c r="B416" s="61" t="s">
        <v>386</v>
      </c>
      <c r="C416" s="57" t="s">
        <v>57</v>
      </c>
      <c r="D416" s="57"/>
      <c r="E416" s="57"/>
      <c r="F416" s="139"/>
      <c r="G416" s="72"/>
      <c r="H416" s="72"/>
      <c r="I416" s="72">
        <f t="shared" ref="I416:N416" si="68">I417/I418*100</f>
        <v>13.333333333333334</v>
      </c>
      <c r="J416" s="72">
        <f t="shared" si="68"/>
        <v>33.333333333333329</v>
      </c>
      <c r="K416" s="72">
        <f t="shared" si="68"/>
        <v>53.333333333333336</v>
      </c>
      <c r="L416" s="72">
        <f t="shared" si="68"/>
        <v>60</v>
      </c>
      <c r="M416" s="72">
        <f t="shared" si="68"/>
        <v>80</v>
      </c>
      <c r="N416" s="72">
        <f t="shared" si="68"/>
        <v>100</v>
      </c>
      <c r="O416" s="59"/>
      <c r="P416" s="60" t="s">
        <v>766</v>
      </c>
    </row>
    <row r="417" spans="1:28" ht="34.950000000000003" hidden="1" customHeight="1" x14ac:dyDescent="0.25">
      <c r="A417" s="55"/>
      <c r="B417" s="56" t="s">
        <v>384</v>
      </c>
      <c r="C417" s="100" t="s">
        <v>30</v>
      </c>
      <c r="D417" s="100"/>
      <c r="E417" s="100"/>
      <c r="F417" s="154"/>
      <c r="G417" s="154"/>
      <c r="H417" s="154"/>
      <c r="I417" s="154">
        <v>2</v>
      </c>
      <c r="J417" s="154">
        <f>I417+3</f>
        <v>5</v>
      </c>
      <c r="K417" s="154">
        <f>J417+3</f>
        <v>8</v>
      </c>
      <c r="L417" s="154">
        <f>K417+1</f>
        <v>9</v>
      </c>
      <c r="M417" s="154">
        <f>L417+3</f>
        <v>12</v>
      </c>
      <c r="N417" s="154">
        <f>M417+3</f>
        <v>15</v>
      </c>
      <c r="O417" s="101"/>
      <c r="P417" s="60"/>
    </row>
    <row r="418" spans="1:28" ht="66" hidden="1" customHeight="1" x14ac:dyDescent="0.25">
      <c r="A418" s="55"/>
      <c r="B418" s="56" t="s">
        <v>387</v>
      </c>
      <c r="C418" s="100" t="s">
        <v>30</v>
      </c>
      <c r="D418" s="100"/>
      <c r="E418" s="100"/>
      <c r="F418" s="154"/>
      <c r="G418" s="154"/>
      <c r="H418" s="154"/>
      <c r="I418" s="154">
        <v>15</v>
      </c>
      <c r="J418" s="154">
        <v>15</v>
      </c>
      <c r="K418" s="154">
        <v>15</v>
      </c>
      <c r="L418" s="154">
        <v>15</v>
      </c>
      <c r="M418" s="154">
        <v>15</v>
      </c>
      <c r="N418" s="154">
        <v>15</v>
      </c>
      <c r="O418" s="101"/>
      <c r="P418" s="60"/>
    </row>
    <row r="419" spans="1:28" s="156" customFormat="1" ht="43.2" customHeight="1" x14ac:dyDescent="0.25">
      <c r="A419" s="55">
        <v>106</v>
      </c>
      <c r="B419" s="61" t="s">
        <v>388</v>
      </c>
      <c r="C419" s="57" t="s">
        <v>57</v>
      </c>
      <c r="D419" s="57"/>
      <c r="E419" s="57"/>
      <c r="F419" s="139"/>
      <c r="G419" s="139"/>
      <c r="H419" s="139"/>
      <c r="I419" s="139">
        <f t="shared" ref="I419:N419" si="69">I422/I421*100</f>
        <v>16</v>
      </c>
      <c r="J419" s="139">
        <f t="shared" si="69"/>
        <v>20</v>
      </c>
      <c r="K419" s="139">
        <f t="shared" si="69"/>
        <v>20</v>
      </c>
      <c r="L419" s="139">
        <f t="shared" si="69"/>
        <v>24</v>
      </c>
      <c r="M419" s="139">
        <f t="shared" si="69"/>
        <v>56.000000000000007</v>
      </c>
      <c r="N419" s="139">
        <f t="shared" si="69"/>
        <v>80</v>
      </c>
      <c r="O419" s="59"/>
      <c r="P419" s="60" t="s">
        <v>767</v>
      </c>
    </row>
    <row r="420" spans="1:28" s="152" customFormat="1" ht="22.2" hidden="1" customHeight="1" x14ac:dyDescent="0.25">
      <c r="A420" s="157"/>
      <c r="B420" s="63" t="s">
        <v>67</v>
      </c>
      <c r="C420" s="100"/>
      <c r="D420" s="100"/>
      <c r="E420" s="100"/>
      <c r="F420" s="154"/>
      <c r="G420" s="154"/>
      <c r="H420" s="154"/>
      <c r="I420" s="154"/>
      <c r="J420" s="154"/>
      <c r="K420" s="154"/>
      <c r="L420" s="154"/>
      <c r="M420" s="154"/>
      <c r="N420" s="154"/>
      <c r="O420" s="101"/>
      <c r="P420" s="132"/>
    </row>
    <row r="421" spans="1:28" s="152" customFormat="1" ht="29.4" hidden="1" customHeight="1" x14ac:dyDescent="0.25">
      <c r="A421" s="157"/>
      <c r="B421" s="56" t="s">
        <v>389</v>
      </c>
      <c r="C421" s="100" t="s">
        <v>30</v>
      </c>
      <c r="D421" s="100"/>
      <c r="E421" s="100"/>
      <c r="F421" s="154"/>
      <c r="G421" s="154"/>
      <c r="H421" s="154">
        <v>125</v>
      </c>
      <c r="I421" s="154">
        <v>125</v>
      </c>
      <c r="J421" s="154">
        <v>125</v>
      </c>
      <c r="K421" s="154">
        <v>125</v>
      </c>
      <c r="L421" s="154">
        <v>125</v>
      </c>
      <c r="M421" s="154">
        <v>125</v>
      </c>
      <c r="N421" s="154">
        <v>125</v>
      </c>
      <c r="O421" s="101"/>
      <c r="P421" s="132"/>
    </row>
    <row r="422" spans="1:28" s="152" customFormat="1" ht="29.4" hidden="1" customHeight="1" x14ac:dyDescent="0.25">
      <c r="A422" s="157"/>
      <c r="B422" s="56" t="s">
        <v>390</v>
      </c>
      <c r="C422" s="100" t="s">
        <v>30</v>
      </c>
      <c r="D422" s="100"/>
      <c r="E422" s="100"/>
      <c r="F422" s="154"/>
      <c r="G422" s="154"/>
      <c r="H422" s="154">
        <v>0</v>
      </c>
      <c r="I422" s="154">
        <v>20</v>
      </c>
      <c r="J422" s="154">
        <v>25</v>
      </c>
      <c r="K422" s="154">
        <v>25</v>
      </c>
      <c r="L422" s="154">
        <v>30</v>
      </c>
      <c r="M422" s="154">
        <v>70</v>
      </c>
      <c r="N422" s="154">
        <v>100</v>
      </c>
      <c r="O422" s="101"/>
      <c r="P422" s="132"/>
    </row>
    <row r="423" spans="1:28" ht="40.799999999999997" customHeight="1" x14ac:dyDescent="0.25">
      <c r="A423" s="55">
        <v>107</v>
      </c>
      <c r="B423" s="61" t="s">
        <v>391</v>
      </c>
      <c r="C423" s="57" t="s">
        <v>57</v>
      </c>
      <c r="D423" s="57"/>
      <c r="E423" s="57"/>
      <c r="F423" s="139"/>
      <c r="G423" s="139">
        <v>98</v>
      </c>
      <c r="H423" s="139">
        <v>88</v>
      </c>
      <c r="I423" s="139">
        <v>88</v>
      </c>
      <c r="J423" s="139">
        <v>89</v>
      </c>
      <c r="K423" s="139">
        <v>89</v>
      </c>
      <c r="L423" s="139">
        <v>90</v>
      </c>
      <c r="M423" s="139">
        <v>90</v>
      </c>
      <c r="N423" s="139">
        <v>91</v>
      </c>
      <c r="O423" s="59"/>
      <c r="P423" s="60" t="s">
        <v>392</v>
      </c>
    </row>
    <row r="424" spans="1:28" ht="40.799999999999997" customHeight="1" x14ac:dyDescent="0.25">
      <c r="A424" s="17">
        <v>108</v>
      </c>
      <c r="B424" s="18" t="s">
        <v>393</v>
      </c>
      <c r="C424" s="19" t="s">
        <v>394</v>
      </c>
      <c r="D424" s="19"/>
      <c r="E424" s="19"/>
      <c r="F424" s="146"/>
      <c r="G424" s="146"/>
      <c r="H424" s="146">
        <v>5</v>
      </c>
      <c r="I424" s="146">
        <v>5</v>
      </c>
      <c r="J424" s="146">
        <v>5</v>
      </c>
      <c r="K424" s="146">
        <v>5</v>
      </c>
      <c r="L424" s="146">
        <v>5</v>
      </c>
      <c r="M424" s="146">
        <v>5</v>
      </c>
      <c r="N424" s="146">
        <v>5</v>
      </c>
      <c r="O424" s="21"/>
      <c r="P424" s="26" t="s">
        <v>395</v>
      </c>
    </row>
    <row r="425" spans="1:28" ht="92.4" customHeight="1" x14ac:dyDescent="0.25">
      <c r="A425" s="55">
        <v>109</v>
      </c>
      <c r="B425" s="61" t="s">
        <v>396</v>
      </c>
      <c r="C425" s="57" t="s">
        <v>397</v>
      </c>
      <c r="D425" s="57"/>
      <c r="E425" s="57"/>
      <c r="F425" s="139"/>
      <c r="G425" s="147">
        <f>G428/G427</f>
        <v>1.5</v>
      </c>
      <c r="H425" s="147">
        <f>H428/H427</f>
        <v>2.25</v>
      </c>
      <c r="I425" s="147">
        <f t="shared" ref="I425:N425" si="70">I428/I427</f>
        <v>2.25</v>
      </c>
      <c r="J425" s="147">
        <f t="shared" si="70"/>
        <v>2.25</v>
      </c>
      <c r="K425" s="147">
        <f t="shared" si="70"/>
        <v>2.25</v>
      </c>
      <c r="L425" s="147">
        <f t="shared" si="70"/>
        <v>2.25</v>
      </c>
      <c r="M425" s="147">
        <f t="shared" si="70"/>
        <v>2.25</v>
      </c>
      <c r="N425" s="147">
        <f t="shared" si="70"/>
        <v>2.25</v>
      </c>
      <c r="O425" s="59"/>
      <c r="P425" s="60" t="s">
        <v>70</v>
      </c>
    </row>
    <row r="426" spans="1:28" ht="26.4" hidden="1" customHeight="1" x14ac:dyDescent="0.25">
      <c r="A426" s="157"/>
      <c r="B426" s="56" t="s">
        <v>67</v>
      </c>
      <c r="C426" s="100"/>
      <c r="D426" s="100"/>
      <c r="E426" s="100"/>
      <c r="F426" s="154"/>
      <c r="G426" s="158"/>
      <c r="H426" s="158"/>
      <c r="I426" s="158"/>
      <c r="J426" s="158"/>
      <c r="K426" s="158"/>
      <c r="L426" s="158"/>
      <c r="M426" s="158"/>
      <c r="N426" s="158"/>
      <c r="O426" s="101"/>
      <c r="P426" s="132"/>
    </row>
    <row r="427" spans="1:28" ht="37.200000000000003" hidden="1" customHeight="1" x14ac:dyDescent="0.25">
      <c r="A427" s="157"/>
      <c r="B427" s="56" t="s">
        <v>398</v>
      </c>
      <c r="C427" s="100" t="s">
        <v>30</v>
      </c>
      <c r="D427" s="100"/>
      <c r="E427" s="100"/>
      <c r="F427" s="154"/>
      <c r="G427" s="158">
        <v>4</v>
      </c>
      <c r="H427" s="158">
        <v>4</v>
      </c>
      <c r="I427" s="158">
        <v>4</v>
      </c>
      <c r="J427" s="158">
        <v>4</v>
      </c>
      <c r="K427" s="158">
        <v>4</v>
      </c>
      <c r="L427" s="158">
        <v>4</v>
      </c>
      <c r="M427" s="158">
        <v>4</v>
      </c>
      <c r="N427" s="158">
        <v>4</v>
      </c>
      <c r="O427" s="101"/>
      <c r="P427" s="132"/>
    </row>
    <row r="428" spans="1:28" ht="28.2" hidden="1" customHeight="1" x14ac:dyDescent="0.25">
      <c r="A428" s="157"/>
      <c r="B428" s="56" t="s">
        <v>399</v>
      </c>
      <c r="C428" s="100" t="s">
        <v>30</v>
      </c>
      <c r="D428" s="100"/>
      <c r="E428" s="100"/>
      <c r="F428" s="154"/>
      <c r="G428" s="158">
        <v>6</v>
      </c>
      <c r="H428" s="158">
        <v>9</v>
      </c>
      <c r="I428" s="158">
        <v>9</v>
      </c>
      <c r="J428" s="158">
        <v>9</v>
      </c>
      <c r="K428" s="158">
        <v>9</v>
      </c>
      <c r="L428" s="158">
        <v>9</v>
      </c>
      <c r="M428" s="158">
        <v>9</v>
      </c>
      <c r="N428" s="158">
        <v>9</v>
      </c>
      <c r="O428" s="101"/>
      <c r="P428" s="132"/>
    </row>
    <row r="429" spans="1:28" ht="36.6" customHeight="1" x14ac:dyDescent="0.25">
      <c r="A429" s="55">
        <v>110</v>
      </c>
      <c r="B429" s="61" t="s">
        <v>400</v>
      </c>
      <c r="C429" s="57" t="s">
        <v>30</v>
      </c>
      <c r="D429" s="57"/>
      <c r="E429" s="57"/>
      <c r="F429" s="139">
        <v>50</v>
      </c>
      <c r="G429" s="139">
        <v>50</v>
      </c>
      <c r="H429" s="139">
        <v>50</v>
      </c>
      <c r="I429" s="139">
        <v>50</v>
      </c>
      <c r="J429" s="139">
        <v>50</v>
      </c>
      <c r="K429" s="139">
        <v>50</v>
      </c>
      <c r="L429" s="139">
        <v>50</v>
      </c>
      <c r="M429" s="139">
        <v>50</v>
      </c>
      <c r="N429" s="139">
        <v>50</v>
      </c>
      <c r="O429" s="59"/>
      <c r="P429" s="60" t="s">
        <v>90</v>
      </c>
    </row>
    <row r="430" spans="1:28" ht="51.6" customHeight="1" x14ac:dyDescent="0.25">
      <c r="A430" s="17">
        <v>111</v>
      </c>
      <c r="B430" s="18" t="s">
        <v>401</v>
      </c>
      <c r="C430" s="19" t="s">
        <v>30</v>
      </c>
      <c r="D430" s="19"/>
      <c r="E430" s="19"/>
      <c r="F430" s="146">
        <v>0</v>
      </c>
      <c r="G430" s="146">
        <v>0</v>
      </c>
      <c r="H430" s="146">
        <v>0</v>
      </c>
      <c r="I430" s="146">
        <v>1</v>
      </c>
      <c r="J430" s="146">
        <v>2</v>
      </c>
      <c r="K430" s="146">
        <v>3</v>
      </c>
      <c r="L430" s="146">
        <v>3</v>
      </c>
      <c r="M430" s="146">
        <v>4</v>
      </c>
      <c r="N430" s="146">
        <v>5</v>
      </c>
      <c r="O430" s="21"/>
      <c r="P430" s="26" t="s">
        <v>90</v>
      </c>
      <c r="AB430" s="4" t="s">
        <v>269</v>
      </c>
    </row>
    <row r="431" spans="1:28" ht="46.8" x14ac:dyDescent="0.25">
      <c r="A431" s="17">
        <v>112</v>
      </c>
      <c r="B431" s="18" t="s">
        <v>402</v>
      </c>
      <c r="C431" s="19" t="s">
        <v>57</v>
      </c>
      <c r="D431" s="19"/>
      <c r="E431" s="19"/>
      <c r="F431" s="146"/>
      <c r="G431" s="146"/>
      <c r="H431" s="146"/>
      <c r="I431" s="21">
        <f t="shared" ref="I431:N431" si="71">I434/I433*100</f>
        <v>10</v>
      </c>
      <c r="J431" s="21">
        <f t="shared" si="71"/>
        <v>30.000672359308815</v>
      </c>
      <c r="K431" s="21">
        <f t="shared" si="71"/>
        <v>50</v>
      </c>
      <c r="L431" s="21">
        <f t="shared" si="71"/>
        <v>70.000452755014265</v>
      </c>
      <c r="M431" s="21">
        <f t="shared" si="71"/>
        <v>69.999772484244545</v>
      </c>
      <c r="N431" s="21">
        <f t="shared" si="71"/>
        <v>69.999771339720567</v>
      </c>
      <c r="O431" s="21"/>
      <c r="P431" s="26" t="s">
        <v>90</v>
      </c>
    </row>
    <row r="432" spans="1:28" hidden="1" x14ac:dyDescent="0.25">
      <c r="A432" s="17"/>
      <c r="B432" s="95" t="s">
        <v>67</v>
      </c>
      <c r="C432" s="19"/>
      <c r="D432" s="19"/>
      <c r="E432" s="19"/>
      <c r="F432" s="146"/>
      <c r="G432" s="146"/>
      <c r="H432" s="146"/>
      <c r="I432" s="146"/>
      <c r="J432" s="146"/>
      <c r="K432" s="146"/>
      <c r="L432" s="146"/>
      <c r="M432" s="146"/>
      <c r="N432" s="146"/>
      <c r="O432" s="21"/>
      <c r="P432" s="26"/>
    </row>
    <row r="433" spans="1:16" s="74" customFormat="1" ht="31.2" hidden="1" x14ac:dyDescent="0.25">
      <c r="A433" s="159"/>
      <c r="B433" s="22" t="s">
        <v>403</v>
      </c>
      <c r="C433" s="23" t="s">
        <v>80</v>
      </c>
      <c r="D433" s="23"/>
      <c r="E433" s="23"/>
      <c r="F433" s="136"/>
      <c r="G433" s="25">
        <f t="shared" ref="G433:N433" si="72">G340</f>
        <v>45925</v>
      </c>
      <c r="H433" s="25">
        <f t="shared" si="72"/>
        <v>45525</v>
      </c>
      <c r="I433" s="25">
        <f t="shared" si="72"/>
        <v>45070</v>
      </c>
      <c r="J433" s="25">
        <f t="shared" si="72"/>
        <v>44619</v>
      </c>
      <c r="K433" s="25">
        <f t="shared" si="72"/>
        <v>44396</v>
      </c>
      <c r="L433" s="25">
        <f t="shared" si="72"/>
        <v>44174</v>
      </c>
      <c r="M433" s="25">
        <f t="shared" si="72"/>
        <v>43953</v>
      </c>
      <c r="N433" s="25">
        <f t="shared" si="72"/>
        <v>43733</v>
      </c>
      <c r="O433" s="25"/>
      <c r="P433" s="113"/>
    </row>
    <row r="434" spans="1:16" s="74" customFormat="1" ht="46.8" hidden="1" x14ac:dyDescent="0.25">
      <c r="A434" s="159"/>
      <c r="B434" s="22" t="s">
        <v>404</v>
      </c>
      <c r="C434" s="23" t="s">
        <v>80</v>
      </c>
      <c r="D434" s="23"/>
      <c r="E434" s="23"/>
      <c r="F434" s="136"/>
      <c r="G434" s="136"/>
      <c r="H434" s="136"/>
      <c r="I434" s="136">
        <v>4507</v>
      </c>
      <c r="J434" s="136">
        <v>13386</v>
      </c>
      <c r="K434" s="136">
        <v>22198</v>
      </c>
      <c r="L434" s="136">
        <v>30922</v>
      </c>
      <c r="M434" s="136">
        <v>30767</v>
      </c>
      <c r="N434" s="136">
        <v>30613</v>
      </c>
      <c r="O434" s="25"/>
      <c r="P434" s="113"/>
    </row>
    <row r="435" spans="1:16" ht="26.4" hidden="1" x14ac:dyDescent="0.25">
      <c r="A435" s="55"/>
      <c r="B435" s="166" t="s">
        <v>405</v>
      </c>
      <c r="C435" s="57"/>
      <c r="D435" s="57"/>
      <c r="E435" s="57"/>
      <c r="F435" s="129"/>
      <c r="G435" s="129"/>
      <c r="H435" s="129"/>
      <c r="I435" s="129"/>
      <c r="J435" s="129"/>
      <c r="K435" s="129"/>
      <c r="L435" s="129"/>
      <c r="M435" s="129"/>
      <c r="N435" s="129"/>
      <c r="O435" s="59"/>
      <c r="P435" s="60" t="s">
        <v>768</v>
      </c>
    </row>
    <row r="436" spans="1:16" ht="26.4" x14ac:dyDescent="0.25">
      <c r="A436" s="55">
        <v>113</v>
      </c>
      <c r="B436" s="61" t="s">
        <v>406</v>
      </c>
      <c r="C436" s="57" t="s">
        <v>30</v>
      </c>
      <c r="D436" s="57"/>
      <c r="E436" s="57"/>
      <c r="F436" s="139">
        <v>43</v>
      </c>
      <c r="G436" s="139">
        <v>55</v>
      </c>
      <c r="H436" s="139">
        <v>57</v>
      </c>
      <c r="I436" s="139">
        <v>59</v>
      </c>
      <c r="J436" s="139">
        <v>60</v>
      </c>
      <c r="K436" s="139">
        <v>62</v>
      </c>
      <c r="L436" s="139">
        <v>64</v>
      </c>
      <c r="M436" s="139">
        <v>67</v>
      </c>
      <c r="N436" s="139">
        <v>68</v>
      </c>
      <c r="O436" s="59">
        <f>N436/H436*100</f>
        <v>119.29824561403508</v>
      </c>
      <c r="P436" s="60" t="s">
        <v>768</v>
      </c>
    </row>
    <row r="437" spans="1:16" x14ac:dyDescent="0.25">
      <c r="A437" s="13"/>
      <c r="B437" s="204" t="s">
        <v>407</v>
      </c>
      <c r="C437" s="204"/>
      <c r="D437" s="204"/>
      <c r="E437" s="204"/>
      <c r="F437" s="204"/>
      <c r="G437" s="204"/>
      <c r="H437" s="204"/>
      <c r="I437" s="204"/>
      <c r="J437" s="204"/>
      <c r="K437" s="204"/>
      <c r="L437" s="204"/>
      <c r="M437" s="204"/>
      <c r="N437" s="204"/>
      <c r="O437" s="204"/>
      <c r="P437" s="9"/>
    </row>
    <row r="438" spans="1:16" ht="43.8" customHeight="1" x14ac:dyDescent="0.25">
      <c r="A438" s="13"/>
      <c r="B438" s="204" t="s">
        <v>408</v>
      </c>
      <c r="C438" s="204"/>
      <c r="D438" s="204"/>
      <c r="E438" s="204"/>
      <c r="F438" s="204"/>
      <c r="G438" s="204"/>
      <c r="H438" s="204"/>
      <c r="I438" s="204"/>
      <c r="J438" s="204"/>
      <c r="K438" s="204"/>
      <c r="L438" s="204"/>
      <c r="M438" s="204"/>
      <c r="N438" s="204"/>
      <c r="O438" s="204"/>
      <c r="P438" s="9"/>
    </row>
    <row r="439" spans="1:16" ht="46.8" x14ac:dyDescent="0.25">
      <c r="A439" s="13"/>
      <c r="B439" s="27" t="s">
        <v>513</v>
      </c>
      <c r="C439" s="169"/>
      <c r="D439" s="169"/>
      <c r="E439" s="169"/>
      <c r="F439" s="137"/>
      <c r="G439" s="137"/>
      <c r="H439" s="137"/>
      <c r="I439" s="137"/>
      <c r="J439" s="137"/>
      <c r="K439" s="137"/>
      <c r="L439" s="137"/>
      <c r="M439" s="137"/>
      <c r="N439" s="137"/>
      <c r="O439" s="16"/>
      <c r="P439" s="9" t="s">
        <v>769</v>
      </c>
    </row>
    <row r="440" spans="1:16" ht="46.8" x14ac:dyDescent="0.25">
      <c r="A440" s="55">
        <v>114</v>
      </c>
      <c r="B440" s="61" t="s">
        <v>409</v>
      </c>
      <c r="C440" s="57" t="s">
        <v>57</v>
      </c>
      <c r="D440" s="57"/>
      <c r="E440" s="57"/>
      <c r="F440" s="128">
        <f>F442/F443*100</f>
        <v>89.0625</v>
      </c>
      <c r="G440" s="128">
        <f t="shared" ref="G440:N440" si="73">G442/G443*100</f>
        <v>89.0625</v>
      </c>
      <c r="H440" s="128">
        <f t="shared" si="73"/>
        <v>88.888888888888886</v>
      </c>
      <c r="I440" s="128">
        <f t="shared" si="73"/>
        <v>90.476190476190482</v>
      </c>
      <c r="J440" s="128">
        <f t="shared" si="73"/>
        <v>93.650793650793645</v>
      </c>
      <c r="K440" s="128">
        <f t="shared" si="73"/>
        <v>93.650793650793645</v>
      </c>
      <c r="L440" s="128">
        <f t="shared" si="73"/>
        <v>95.238095238095227</v>
      </c>
      <c r="M440" s="128">
        <f t="shared" si="73"/>
        <v>98.412698412698404</v>
      </c>
      <c r="N440" s="128">
        <f t="shared" si="73"/>
        <v>100</v>
      </c>
      <c r="O440" s="59"/>
      <c r="P440" s="60" t="s">
        <v>769</v>
      </c>
    </row>
    <row r="441" spans="1:16" s="74" customFormat="1" hidden="1" x14ac:dyDescent="0.25">
      <c r="A441" s="13"/>
      <c r="B441" s="52" t="s">
        <v>67</v>
      </c>
      <c r="C441" s="28"/>
      <c r="D441" s="28"/>
      <c r="E441" s="28"/>
      <c r="F441" s="140"/>
      <c r="G441" s="140"/>
      <c r="H441" s="140"/>
      <c r="I441" s="140"/>
      <c r="J441" s="140"/>
      <c r="K441" s="140"/>
      <c r="L441" s="140"/>
      <c r="M441" s="140"/>
      <c r="N441" s="140"/>
      <c r="O441" s="29"/>
      <c r="P441" s="73"/>
    </row>
    <row r="442" spans="1:16" s="74" customFormat="1" ht="31.2" hidden="1" x14ac:dyDescent="0.25">
      <c r="A442" s="13"/>
      <c r="B442" s="27" t="s">
        <v>410</v>
      </c>
      <c r="C442" s="28" t="s">
        <v>30</v>
      </c>
      <c r="D442" s="28"/>
      <c r="E442" s="28"/>
      <c r="F442" s="160">
        <v>57</v>
      </c>
      <c r="G442" s="160">
        <v>57</v>
      </c>
      <c r="H442" s="160">
        <v>56</v>
      </c>
      <c r="I442" s="160">
        <v>57</v>
      </c>
      <c r="J442" s="160">
        <v>59</v>
      </c>
      <c r="K442" s="160">
        <v>59</v>
      </c>
      <c r="L442" s="160">
        <v>60</v>
      </c>
      <c r="M442" s="160">
        <v>62</v>
      </c>
      <c r="N442" s="160">
        <v>63</v>
      </c>
      <c r="O442" s="29"/>
      <c r="P442" s="73"/>
    </row>
    <row r="443" spans="1:16" s="74" customFormat="1" hidden="1" x14ac:dyDescent="0.25">
      <c r="A443" s="13"/>
      <c r="B443" s="27" t="s">
        <v>411</v>
      </c>
      <c r="C443" s="28" t="s">
        <v>30</v>
      </c>
      <c r="D443" s="28"/>
      <c r="E443" s="28"/>
      <c r="F443" s="160">
        <v>64</v>
      </c>
      <c r="G443" s="160">
        <v>64</v>
      </c>
      <c r="H443" s="160">
        <v>63</v>
      </c>
      <c r="I443" s="160">
        <v>63</v>
      </c>
      <c r="J443" s="160">
        <v>63</v>
      </c>
      <c r="K443" s="160">
        <v>63</v>
      </c>
      <c r="L443" s="160">
        <v>63</v>
      </c>
      <c r="M443" s="160">
        <v>63</v>
      </c>
      <c r="N443" s="160">
        <v>63</v>
      </c>
      <c r="O443" s="29"/>
      <c r="P443" s="73"/>
    </row>
    <row r="444" spans="1:16" ht="62.4" x14ac:dyDescent="0.25">
      <c r="A444" s="55">
        <v>115</v>
      </c>
      <c r="B444" s="61" t="s">
        <v>412</v>
      </c>
      <c r="C444" s="57" t="s">
        <v>57</v>
      </c>
      <c r="D444" s="57"/>
      <c r="E444" s="57"/>
      <c r="F444" s="128">
        <f>F446/F447*100</f>
        <v>66.666666666666657</v>
      </c>
      <c r="G444" s="128">
        <f t="shared" ref="G444:N444" si="74">G446/G447*100</f>
        <v>66.666666666666657</v>
      </c>
      <c r="H444" s="128">
        <f t="shared" si="74"/>
        <v>66.666666666666657</v>
      </c>
      <c r="I444" s="128">
        <f t="shared" si="74"/>
        <v>66.666666666666657</v>
      </c>
      <c r="J444" s="128">
        <f t="shared" si="74"/>
        <v>100</v>
      </c>
      <c r="K444" s="128">
        <f t="shared" si="74"/>
        <v>100</v>
      </c>
      <c r="L444" s="128">
        <f t="shared" si="74"/>
        <v>100</v>
      </c>
      <c r="M444" s="128">
        <f t="shared" si="74"/>
        <v>100</v>
      </c>
      <c r="N444" s="128">
        <f t="shared" si="74"/>
        <v>100</v>
      </c>
      <c r="O444" s="59"/>
      <c r="P444" s="60" t="s">
        <v>769</v>
      </c>
    </row>
    <row r="445" spans="1:16" s="74" customFormat="1" hidden="1" x14ac:dyDescent="0.25">
      <c r="A445" s="13"/>
      <c r="B445" s="52" t="s">
        <v>67</v>
      </c>
      <c r="C445" s="28"/>
      <c r="D445" s="28"/>
      <c r="E445" s="28"/>
      <c r="F445" s="140"/>
      <c r="G445" s="140"/>
      <c r="H445" s="140"/>
      <c r="I445" s="140"/>
      <c r="J445" s="140"/>
      <c r="K445" s="140"/>
      <c r="L445" s="140"/>
      <c r="M445" s="140"/>
      <c r="N445" s="140"/>
      <c r="O445" s="29"/>
      <c r="P445" s="73"/>
    </row>
    <row r="446" spans="1:16" s="74" customFormat="1" ht="46.8" hidden="1" x14ac:dyDescent="0.25">
      <c r="A446" s="13"/>
      <c r="B446" s="27" t="s">
        <v>413</v>
      </c>
      <c r="C446" s="28" t="s">
        <v>30</v>
      </c>
      <c r="D446" s="28"/>
      <c r="E446" s="28"/>
      <c r="F446" s="161">
        <v>4</v>
      </c>
      <c r="G446" s="161">
        <v>4</v>
      </c>
      <c r="H446" s="161">
        <v>4</v>
      </c>
      <c r="I446" s="161">
        <v>4</v>
      </c>
      <c r="J446" s="161">
        <v>6</v>
      </c>
      <c r="K446" s="161">
        <v>6</v>
      </c>
      <c r="L446" s="161">
        <v>6</v>
      </c>
      <c r="M446" s="161">
        <v>6</v>
      </c>
      <c r="N446" s="161">
        <v>6</v>
      </c>
      <c r="O446" s="29"/>
      <c r="P446" s="73"/>
    </row>
    <row r="447" spans="1:16" s="74" customFormat="1" hidden="1" x14ac:dyDescent="0.25">
      <c r="A447" s="13"/>
      <c r="B447" s="27" t="s">
        <v>414</v>
      </c>
      <c r="C447" s="28" t="s">
        <v>30</v>
      </c>
      <c r="D447" s="28"/>
      <c r="E447" s="28"/>
      <c r="F447" s="161">
        <v>6</v>
      </c>
      <c r="G447" s="161">
        <v>6</v>
      </c>
      <c r="H447" s="161">
        <v>6</v>
      </c>
      <c r="I447" s="161">
        <v>6</v>
      </c>
      <c r="J447" s="161">
        <v>6</v>
      </c>
      <c r="K447" s="161">
        <v>6</v>
      </c>
      <c r="L447" s="161">
        <v>6</v>
      </c>
      <c r="M447" s="161">
        <v>6</v>
      </c>
      <c r="N447" s="161">
        <v>6</v>
      </c>
      <c r="O447" s="29"/>
      <c r="P447" s="73"/>
    </row>
    <row r="448" spans="1:16" ht="39" customHeight="1" x14ac:dyDescent="0.25">
      <c r="A448" s="13"/>
      <c r="B448" s="27" t="s">
        <v>415</v>
      </c>
      <c r="C448" s="169"/>
      <c r="D448" s="169"/>
      <c r="E448" s="169"/>
      <c r="F448" s="137"/>
      <c r="G448" s="137"/>
      <c r="H448" s="137"/>
      <c r="I448" s="137"/>
      <c r="J448" s="137"/>
      <c r="K448" s="137"/>
      <c r="L448" s="137"/>
      <c r="M448" s="137"/>
      <c r="N448" s="137"/>
      <c r="O448" s="16"/>
      <c r="P448" s="9" t="s">
        <v>769</v>
      </c>
    </row>
    <row r="449" spans="1:16" ht="31.2" x14ac:dyDescent="0.25">
      <c r="A449" s="13">
        <v>116</v>
      </c>
      <c r="B449" s="31" t="s">
        <v>416</v>
      </c>
      <c r="C449" s="169" t="s">
        <v>30</v>
      </c>
      <c r="D449" s="169"/>
      <c r="E449" s="169"/>
      <c r="F449" s="50"/>
      <c r="G449" s="50"/>
      <c r="H449" s="50"/>
      <c r="I449" s="50"/>
      <c r="J449" s="50"/>
      <c r="K449" s="50"/>
      <c r="L449" s="50"/>
      <c r="M449" s="50"/>
      <c r="N449" s="50"/>
      <c r="O449" s="16"/>
      <c r="P449" s="9" t="s">
        <v>769</v>
      </c>
    </row>
    <row r="450" spans="1:16" ht="31.2" x14ac:dyDescent="0.25">
      <c r="A450" s="13"/>
      <c r="B450" s="31" t="s">
        <v>417</v>
      </c>
      <c r="C450" s="162" t="s">
        <v>418</v>
      </c>
      <c r="D450" s="169"/>
      <c r="E450" s="169"/>
      <c r="F450" s="50"/>
      <c r="G450" s="50"/>
      <c r="H450" s="50">
        <v>20</v>
      </c>
      <c r="I450" s="50">
        <v>20</v>
      </c>
      <c r="J450" s="50">
        <v>20</v>
      </c>
      <c r="K450" s="50">
        <v>20</v>
      </c>
      <c r="L450" s="50">
        <v>20</v>
      </c>
      <c r="M450" s="50">
        <v>20</v>
      </c>
      <c r="N450" s="50">
        <v>20</v>
      </c>
      <c r="O450" s="16"/>
      <c r="P450" s="9" t="s">
        <v>769</v>
      </c>
    </row>
    <row r="451" spans="1:16" ht="26.4" x14ac:dyDescent="0.25">
      <c r="A451" s="13"/>
      <c r="B451" s="31" t="s">
        <v>419</v>
      </c>
      <c r="C451" s="162" t="s">
        <v>418</v>
      </c>
      <c r="D451" s="169"/>
      <c r="E451" s="169"/>
      <c r="F451" s="50"/>
      <c r="G451" s="50"/>
      <c r="H451" s="50">
        <v>35</v>
      </c>
      <c r="I451" s="50">
        <v>35</v>
      </c>
      <c r="J451" s="50">
        <v>35</v>
      </c>
      <c r="K451" s="50">
        <v>35</v>
      </c>
      <c r="L451" s="50">
        <v>35</v>
      </c>
      <c r="M451" s="50">
        <v>35</v>
      </c>
      <c r="N451" s="50">
        <v>35</v>
      </c>
      <c r="O451" s="16"/>
      <c r="P451" s="9" t="s">
        <v>769</v>
      </c>
    </row>
    <row r="452" spans="1:16" ht="26.4" x14ac:dyDescent="0.25">
      <c r="A452" s="13"/>
      <c r="B452" s="31" t="s">
        <v>420</v>
      </c>
      <c r="C452" s="162" t="s">
        <v>421</v>
      </c>
      <c r="D452" s="169"/>
      <c r="E452" s="169"/>
      <c r="F452" s="50"/>
      <c r="G452" s="50"/>
      <c r="H452" s="50">
        <v>20</v>
      </c>
      <c r="I452" s="50">
        <v>20</v>
      </c>
      <c r="J452" s="50">
        <v>20</v>
      </c>
      <c r="K452" s="50">
        <v>20</v>
      </c>
      <c r="L452" s="50">
        <v>20</v>
      </c>
      <c r="M452" s="50">
        <v>20</v>
      </c>
      <c r="N452" s="50">
        <v>20</v>
      </c>
      <c r="O452" s="16"/>
      <c r="P452" s="9" t="s">
        <v>769</v>
      </c>
    </row>
    <row r="453" spans="1:16" x14ac:dyDescent="0.25">
      <c r="A453" s="13">
        <v>117</v>
      </c>
      <c r="B453" s="31" t="s">
        <v>422</v>
      </c>
      <c r="C453" s="169" t="s">
        <v>30</v>
      </c>
      <c r="D453" s="169"/>
      <c r="E453" s="169"/>
      <c r="F453" s="50"/>
      <c r="G453" s="50">
        <v>6</v>
      </c>
      <c r="H453" s="50">
        <v>4</v>
      </c>
      <c r="I453" s="50">
        <v>3</v>
      </c>
      <c r="J453" s="50">
        <v>1</v>
      </c>
      <c r="K453" s="50">
        <v>1</v>
      </c>
      <c r="L453" s="50">
        <v>1</v>
      </c>
      <c r="M453" s="50">
        <v>1</v>
      </c>
      <c r="N453" s="50">
        <v>1</v>
      </c>
      <c r="O453" s="16"/>
      <c r="P453" s="9"/>
    </row>
    <row r="454" spans="1:16" ht="31.2" x14ac:dyDescent="0.25">
      <c r="A454" s="55"/>
      <c r="B454" s="56" t="s">
        <v>423</v>
      </c>
      <c r="C454" s="57"/>
      <c r="D454" s="57"/>
      <c r="E454" s="57"/>
      <c r="F454" s="129"/>
      <c r="G454" s="129"/>
      <c r="H454" s="129"/>
      <c r="I454" s="129"/>
      <c r="J454" s="129"/>
      <c r="K454" s="129"/>
      <c r="L454" s="129"/>
      <c r="M454" s="129"/>
      <c r="N454" s="129"/>
      <c r="O454" s="59"/>
      <c r="P454" s="60" t="s">
        <v>769</v>
      </c>
    </row>
    <row r="455" spans="1:16" ht="39.6" x14ac:dyDescent="0.25">
      <c r="A455" s="55">
        <v>118</v>
      </c>
      <c r="B455" s="61" t="s">
        <v>424</v>
      </c>
      <c r="C455" s="57" t="s">
        <v>63</v>
      </c>
      <c r="D455" s="57"/>
      <c r="E455" s="57"/>
      <c r="F455" s="163" t="s">
        <v>64</v>
      </c>
      <c r="G455" s="163" t="s">
        <v>64</v>
      </c>
      <c r="H455" s="163" t="s">
        <v>64</v>
      </c>
      <c r="I455" s="163" t="s">
        <v>64</v>
      </c>
      <c r="J455" s="163" t="s">
        <v>64</v>
      </c>
      <c r="K455" s="163" t="s">
        <v>64</v>
      </c>
      <c r="L455" s="163" t="s">
        <v>64</v>
      </c>
      <c r="M455" s="163" t="s">
        <v>64</v>
      </c>
      <c r="N455" s="163" t="s">
        <v>64</v>
      </c>
      <c r="O455" s="59"/>
      <c r="P455" s="60" t="s">
        <v>297</v>
      </c>
    </row>
    <row r="456" spans="1:16" x14ac:dyDescent="0.25">
      <c r="A456" s="55">
        <v>119</v>
      </c>
      <c r="B456" s="61" t="s">
        <v>425</v>
      </c>
      <c r="C456" s="57" t="s">
        <v>30</v>
      </c>
      <c r="D456" s="57"/>
      <c r="E456" s="57"/>
      <c r="F456" s="139">
        <v>716</v>
      </c>
      <c r="G456" s="139">
        <v>881</v>
      </c>
      <c r="H456" s="139">
        <v>969</v>
      </c>
      <c r="I456" s="139">
        <v>968</v>
      </c>
      <c r="J456" s="139">
        <v>967</v>
      </c>
      <c r="K456" s="139">
        <v>966</v>
      </c>
      <c r="L456" s="139">
        <v>965</v>
      </c>
      <c r="M456" s="139">
        <v>964</v>
      </c>
      <c r="N456" s="139">
        <v>963</v>
      </c>
      <c r="O456" s="59">
        <f>N456/H456*100</f>
        <v>99.380804953560371</v>
      </c>
      <c r="P456" s="60"/>
    </row>
    <row r="457" spans="1:16" x14ac:dyDescent="0.25">
      <c r="A457" s="55">
        <v>120</v>
      </c>
      <c r="B457" s="61" t="s">
        <v>426</v>
      </c>
      <c r="C457" s="57" t="s">
        <v>57</v>
      </c>
      <c r="D457" s="57"/>
      <c r="E457" s="57"/>
      <c r="F457" s="139">
        <v>69</v>
      </c>
      <c r="G457" s="139">
        <v>55</v>
      </c>
      <c r="H457" s="139">
        <v>59</v>
      </c>
      <c r="I457" s="139">
        <v>61</v>
      </c>
      <c r="J457" s="139">
        <v>63</v>
      </c>
      <c r="K457" s="139">
        <v>62</v>
      </c>
      <c r="L457" s="139">
        <v>63</v>
      </c>
      <c r="M457" s="139">
        <v>64</v>
      </c>
      <c r="N457" s="139">
        <v>64</v>
      </c>
      <c r="O457" s="59"/>
      <c r="P457" s="60"/>
    </row>
    <row r="458" spans="1:16" x14ac:dyDescent="0.25">
      <c r="A458" s="55">
        <v>121</v>
      </c>
      <c r="B458" s="61" t="s">
        <v>427</v>
      </c>
      <c r="C458" s="57" t="s">
        <v>30</v>
      </c>
      <c r="D458" s="57"/>
      <c r="E458" s="57"/>
      <c r="F458" s="139">
        <v>145</v>
      </c>
      <c r="G458" s="139">
        <v>145</v>
      </c>
      <c r="H458" s="139">
        <v>137</v>
      </c>
      <c r="I458" s="139">
        <v>129</v>
      </c>
      <c r="J458" s="139">
        <v>124</v>
      </c>
      <c r="K458" s="139">
        <v>119</v>
      </c>
      <c r="L458" s="139">
        <v>114</v>
      </c>
      <c r="M458" s="139">
        <v>109</v>
      </c>
      <c r="N458" s="139">
        <v>104</v>
      </c>
      <c r="O458" s="59">
        <f>N458/H458*100</f>
        <v>75.912408759124077</v>
      </c>
      <c r="P458" s="60"/>
    </row>
    <row r="459" spans="1:16" x14ac:dyDescent="0.25">
      <c r="A459" s="55">
        <v>122</v>
      </c>
      <c r="B459" s="61" t="s">
        <v>428</v>
      </c>
      <c r="C459" s="57" t="s">
        <v>80</v>
      </c>
      <c r="D459" s="57"/>
      <c r="E459" s="57"/>
      <c r="F459" s="139">
        <v>26</v>
      </c>
      <c r="G459" s="139">
        <v>17</v>
      </c>
      <c r="H459" s="139">
        <v>16</v>
      </c>
      <c r="I459" s="139">
        <v>15</v>
      </c>
      <c r="J459" s="139">
        <v>14</v>
      </c>
      <c r="K459" s="139">
        <v>13</v>
      </c>
      <c r="L459" s="139">
        <v>12</v>
      </c>
      <c r="M459" s="139">
        <v>11</v>
      </c>
      <c r="N459" s="139">
        <v>10</v>
      </c>
      <c r="O459" s="59">
        <f>N459/H459*100</f>
        <v>62.5</v>
      </c>
      <c r="P459" s="60"/>
    </row>
    <row r="460" spans="1:16" ht="43.8" customHeight="1" x14ac:dyDescent="0.25">
      <c r="A460" s="55"/>
      <c r="B460" s="56" t="s">
        <v>429</v>
      </c>
      <c r="C460" s="57"/>
      <c r="D460" s="57"/>
      <c r="E460" s="57"/>
      <c r="F460" s="129"/>
      <c r="G460" s="129"/>
      <c r="H460" s="129"/>
      <c r="I460" s="129"/>
      <c r="J460" s="129"/>
      <c r="K460" s="129"/>
      <c r="L460" s="129"/>
      <c r="M460" s="129"/>
      <c r="N460" s="129"/>
      <c r="O460" s="59"/>
      <c r="P460" s="60" t="s">
        <v>164</v>
      </c>
    </row>
    <row r="461" spans="1:16" ht="52.8" x14ac:dyDescent="0.25">
      <c r="A461" s="55">
        <v>123</v>
      </c>
      <c r="B461" s="61" t="s">
        <v>430</v>
      </c>
      <c r="C461" s="57" t="s">
        <v>30</v>
      </c>
      <c r="D461" s="57"/>
      <c r="E461" s="57"/>
      <c r="F461" s="59"/>
      <c r="G461" s="62"/>
      <c r="H461" s="62">
        <f>SUM(H463:H466)</f>
        <v>0</v>
      </c>
      <c r="I461" s="62">
        <f t="shared" ref="I461:N461" si="75">SUM(I463:I466)</f>
        <v>0</v>
      </c>
      <c r="J461" s="62">
        <f t="shared" si="75"/>
        <v>0</v>
      </c>
      <c r="K461" s="62">
        <f t="shared" si="75"/>
        <v>1</v>
      </c>
      <c r="L461" s="62">
        <f t="shared" si="75"/>
        <v>1</v>
      </c>
      <c r="M461" s="62">
        <f t="shared" si="75"/>
        <v>1</v>
      </c>
      <c r="N461" s="62">
        <f t="shared" si="75"/>
        <v>1</v>
      </c>
      <c r="O461" s="62"/>
      <c r="P461" s="60" t="s">
        <v>164</v>
      </c>
    </row>
    <row r="462" spans="1:16" hidden="1" x14ac:dyDescent="0.25">
      <c r="A462" s="55"/>
      <c r="B462" s="63" t="s">
        <v>31</v>
      </c>
      <c r="C462" s="57"/>
      <c r="D462" s="57"/>
      <c r="E462" s="57"/>
      <c r="F462" s="59"/>
      <c r="G462" s="62"/>
      <c r="H462" s="62"/>
      <c r="I462" s="62"/>
      <c r="J462" s="62"/>
      <c r="K462" s="62"/>
      <c r="L462" s="62"/>
      <c r="M462" s="62"/>
      <c r="N462" s="62"/>
      <c r="O462" s="62"/>
      <c r="P462" s="60"/>
    </row>
    <row r="463" spans="1:16" s="74" customFormat="1" hidden="1" x14ac:dyDescent="0.25">
      <c r="A463" s="55"/>
      <c r="B463" s="99" t="s">
        <v>169</v>
      </c>
      <c r="C463" s="100"/>
      <c r="D463" s="100"/>
      <c r="E463" s="100"/>
      <c r="F463" s="101"/>
      <c r="G463" s="164"/>
      <c r="H463" s="164"/>
      <c r="I463" s="164"/>
      <c r="J463" s="164"/>
      <c r="K463" s="164">
        <v>1</v>
      </c>
      <c r="L463" s="164"/>
      <c r="M463" s="164"/>
      <c r="N463" s="164"/>
      <c r="O463" s="164"/>
      <c r="P463" s="132"/>
    </row>
    <row r="464" spans="1:16" s="74" customFormat="1" hidden="1" x14ac:dyDescent="0.25">
      <c r="A464" s="55"/>
      <c r="B464" s="99" t="s">
        <v>165</v>
      </c>
      <c r="C464" s="100"/>
      <c r="D464" s="100"/>
      <c r="E464" s="100"/>
      <c r="F464" s="101"/>
      <c r="G464" s="164"/>
      <c r="H464" s="164"/>
      <c r="I464" s="164"/>
      <c r="J464" s="164"/>
      <c r="K464" s="164"/>
      <c r="L464" s="164">
        <v>1</v>
      </c>
      <c r="M464" s="164"/>
      <c r="N464" s="164"/>
      <c r="O464" s="164"/>
      <c r="P464" s="132"/>
    </row>
    <row r="465" spans="1:16" s="74" customFormat="1" hidden="1" x14ac:dyDescent="0.25">
      <c r="A465" s="55"/>
      <c r="B465" s="99" t="s">
        <v>431</v>
      </c>
      <c r="C465" s="100"/>
      <c r="D465" s="100"/>
      <c r="E465" s="100"/>
      <c r="F465" s="101"/>
      <c r="G465" s="164"/>
      <c r="H465" s="164"/>
      <c r="I465" s="164"/>
      <c r="J465" s="164"/>
      <c r="K465" s="164"/>
      <c r="L465" s="164"/>
      <c r="M465" s="164">
        <v>1</v>
      </c>
      <c r="N465" s="164"/>
      <c r="O465" s="164"/>
      <c r="P465" s="132"/>
    </row>
    <row r="466" spans="1:16" s="74" customFormat="1" hidden="1" x14ac:dyDescent="0.25">
      <c r="A466" s="55"/>
      <c r="B466" s="99" t="s">
        <v>170</v>
      </c>
      <c r="C466" s="100"/>
      <c r="D466" s="100"/>
      <c r="E466" s="100"/>
      <c r="F466" s="101"/>
      <c r="G466" s="164"/>
      <c r="H466" s="164"/>
      <c r="I466" s="164"/>
      <c r="J466" s="164"/>
      <c r="K466" s="164"/>
      <c r="L466" s="164"/>
      <c r="M466" s="164"/>
      <c r="N466" s="164">
        <v>1</v>
      </c>
      <c r="O466" s="164"/>
      <c r="P466" s="132"/>
    </row>
    <row r="467" spans="1:16" ht="52.8" x14ac:dyDescent="0.25">
      <c r="A467" s="55">
        <v>124</v>
      </c>
      <c r="B467" s="61" t="s">
        <v>432</v>
      </c>
      <c r="C467" s="57" t="s">
        <v>30</v>
      </c>
      <c r="D467" s="57"/>
      <c r="E467" s="57"/>
      <c r="F467" s="59"/>
      <c r="G467" s="59"/>
      <c r="H467" s="59">
        <f>SUM(H468)</f>
        <v>0</v>
      </c>
      <c r="I467" s="59">
        <f t="shared" ref="I467:N467" si="76">SUM(I468)</f>
        <v>0</v>
      </c>
      <c r="J467" s="59">
        <f t="shared" si="76"/>
        <v>0</v>
      </c>
      <c r="K467" s="59">
        <f t="shared" si="76"/>
        <v>0</v>
      </c>
      <c r="L467" s="59">
        <f t="shared" si="76"/>
        <v>0</v>
      </c>
      <c r="M467" s="59">
        <f t="shared" si="76"/>
        <v>1</v>
      </c>
      <c r="N467" s="59">
        <f t="shared" si="76"/>
        <v>0</v>
      </c>
      <c r="O467" s="59"/>
      <c r="P467" s="60" t="s">
        <v>164</v>
      </c>
    </row>
    <row r="468" spans="1:16" hidden="1" x14ac:dyDescent="0.25">
      <c r="A468" s="55"/>
      <c r="B468" s="99" t="s">
        <v>433</v>
      </c>
      <c r="C468" s="100"/>
      <c r="D468" s="100"/>
      <c r="E468" s="100"/>
      <c r="F468" s="101"/>
      <c r="G468" s="101"/>
      <c r="H468" s="101"/>
      <c r="I468" s="101"/>
      <c r="J468" s="101"/>
      <c r="K468" s="101"/>
      <c r="L468" s="101"/>
      <c r="M468" s="101">
        <v>1</v>
      </c>
      <c r="N468" s="101"/>
      <c r="O468" s="59"/>
      <c r="P468" s="60"/>
    </row>
    <row r="469" spans="1:16" ht="52.8" x14ac:dyDescent="0.25">
      <c r="A469" s="55">
        <v>125</v>
      </c>
      <c r="B469" s="61" t="s">
        <v>434</v>
      </c>
      <c r="C469" s="57" t="s">
        <v>30</v>
      </c>
      <c r="D469" s="57"/>
      <c r="E469" s="57"/>
      <c r="F469" s="59">
        <v>36</v>
      </c>
      <c r="G469" s="59">
        <v>5</v>
      </c>
      <c r="H469" s="59">
        <v>5</v>
      </c>
      <c r="I469" s="59">
        <v>5</v>
      </c>
      <c r="J469" s="59">
        <v>5</v>
      </c>
      <c r="K469" s="59">
        <v>5</v>
      </c>
      <c r="L469" s="59">
        <v>5</v>
      </c>
      <c r="M469" s="59">
        <v>5</v>
      </c>
      <c r="N469" s="59">
        <v>5</v>
      </c>
      <c r="O469" s="59"/>
      <c r="P469" s="60" t="s">
        <v>164</v>
      </c>
    </row>
    <row r="470" spans="1:16" ht="52.8" x14ac:dyDescent="0.25">
      <c r="A470" s="55">
        <v>126</v>
      </c>
      <c r="B470" s="61" t="s">
        <v>435</v>
      </c>
      <c r="C470" s="57" t="s">
        <v>30</v>
      </c>
      <c r="D470" s="57"/>
      <c r="E470" s="57"/>
      <c r="F470" s="59"/>
      <c r="G470" s="59"/>
      <c r="H470" s="59"/>
      <c r="I470" s="59"/>
      <c r="J470" s="59"/>
      <c r="K470" s="59">
        <v>1</v>
      </c>
      <c r="L470" s="59"/>
      <c r="M470" s="59"/>
      <c r="N470" s="59"/>
      <c r="O470" s="59"/>
      <c r="P470" s="60" t="s">
        <v>164</v>
      </c>
    </row>
    <row r="471" spans="1:16" ht="31.8" customHeight="1" x14ac:dyDescent="0.25">
      <c r="A471" s="13"/>
      <c r="B471" s="27" t="s">
        <v>436</v>
      </c>
      <c r="C471" s="169"/>
      <c r="D471" s="169"/>
      <c r="E471" s="169"/>
      <c r="F471" s="15"/>
      <c r="G471" s="15"/>
      <c r="H471" s="15"/>
      <c r="I471" s="15"/>
      <c r="J471" s="15"/>
      <c r="K471" s="15"/>
      <c r="L471" s="15"/>
      <c r="M471" s="15"/>
      <c r="N471" s="15"/>
      <c r="O471" s="16"/>
      <c r="P471" s="9" t="s">
        <v>761</v>
      </c>
    </row>
    <row r="472" spans="1:16" ht="39.6" x14ac:dyDescent="0.25">
      <c r="A472" s="55">
        <v>127</v>
      </c>
      <c r="B472" s="61" t="s">
        <v>437</v>
      </c>
      <c r="C472" s="57" t="s">
        <v>438</v>
      </c>
      <c r="D472" s="57"/>
      <c r="E472" s="57"/>
      <c r="F472" s="59"/>
      <c r="G472" s="72">
        <f>G474/G475</f>
        <v>2.8559935639581657</v>
      </c>
      <c r="H472" s="72">
        <f t="shared" ref="H472:N472" si="77">H474/H475</f>
        <v>2.7877339705296693</v>
      </c>
      <c r="I472" s="72">
        <f t="shared" si="77"/>
        <v>2.7208201892744479</v>
      </c>
      <c r="J472" s="72">
        <f t="shared" si="77"/>
        <v>2.6552128074970716</v>
      </c>
      <c r="K472" s="72">
        <f t="shared" si="77"/>
        <v>2.58987243911867</v>
      </c>
      <c r="L472" s="72">
        <f t="shared" si="77"/>
        <v>2.5258323765786455</v>
      </c>
      <c r="M472" s="72">
        <f t="shared" si="77"/>
        <v>2.4630541871921183</v>
      </c>
      <c r="N472" s="72">
        <f t="shared" si="77"/>
        <v>2.4015009380863042</v>
      </c>
      <c r="O472" s="59">
        <f>N472/G472*100</f>
        <v>84.086356789895106</v>
      </c>
      <c r="P472" s="60" t="s">
        <v>762</v>
      </c>
    </row>
    <row r="473" spans="1:16" s="74" customFormat="1" hidden="1" x14ac:dyDescent="0.25">
      <c r="A473" s="13"/>
      <c r="B473" s="27" t="s">
        <v>67</v>
      </c>
      <c r="C473" s="28"/>
      <c r="D473" s="28"/>
      <c r="E473" s="28"/>
      <c r="F473" s="161"/>
      <c r="G473" s="161"/>
      <c r="H473" s="161"/>
      <c r="I473" s="161"/>
      <c r="J473" s="161"/>
      <c r="K473" s="161"/>
      <c r="L473" s="161"/>
      <c r="M473" s="161"/>
      <c r="N473" s="161"/>
      <c r="O473" s="29"/>
      <c r="P473" s="73"/>
    </row>
    <row r="474" spans="1:16" s="74" customFormat="1" hidden="1" x14ac:dyDescent="0.25">
      <c r="A474" s="13"/>
      <c r="B474" s="27" t="s">
        <v>439</v>
      </c>
      <c r="C474" s="28" t="s">
        <v>30</v>
      </c>
      <c r="D474" s="28"/>
      <c r="E474" s="28"/>
      <c r="F474" s="161">
        <v>71</v>
      </c>
      <c r="G474" s="161">
        <v>71</v>
      </c>
      <c r="H474" s="161">
        <v>70</v>
      </c>
      <c r="I474" s="161">
        <v>69</v>
      </c>
      <c r="J474" s="161">
        <v>68</v>
      </c>
      <c r="K474" s="161">
        <v>67</v>
      </c>
      <c r="L474" s="161">
        <v>66</v>
      </c>
      <c r="M474" s="161">
        <v>65</v>
      </c>
      <c r="N474" s="161">
        <v>64</v>
      </c>
      <c r="O474" s="29"/>
      <c r="P474" s="73"/>
    </row>
    <row r="475" spans="1:16" s="74" customFormat="1" hidden="1" x14ac:dyDescent="0.25">
      <c r="A475" s="13"/>
      <c r="B475" s="27" t="s">
        <v>440</v>
      </c>
      <c r="C475" s="28" t="s">
        <v>441</v>
      </c>
      <c r="D475" s="28"/>
      <c r="E475" s="28"/>
      <c r="F475" s="161"/>
      <c r="G475" s="161">
        <v>24.86</v>
      </c>
      <c r="H475" s="161">
        <v>25.11</v>
      </c>
      <c r="I475" s="161">
        <v>25.36</v>
      </c>
      <c r="J475" s="161">
        <v>25.61</v>
      </c>
      <c r="K475" s="161">
        <v>25.87</v>
      </c>
      <c r="L475" s="161">
        <v>26.13</v>
      </c>
      <c r="M475" s="161">
        <v>26.39</v>
      </c>
      <c r="N475" s="161">
        <v>26.65</v>
      </c>
      <c r="O475" s="29"/>
      <c r="P475" s="73"/>
    </row>
    <row r="476" spans="1:16" ht="39.6" x14ac:dyDescent="0.25">
      <c r="A476" s="55">
        <v>128</v>
      </c>
      <c r="B476" s="61" t="s">
        <v>442</v>
      </c>
      <c r="C476" s="57" t="s">
        <v>443</v>
      </c>
      <c r="D476" s="57"/>
      <c r="E476" s="57"/>
      <c r="F476" s="59"/>
      <c r="G476" s="72">
        <f>G477/G475</f>
        <v>0.40225261464199519</v>
      </c>
      <c r="H476" s="72">
        <f>H477/H475</f>
        <v>0.35842293906810035</v>
      </c>
      <c r="I476" s="72">
        <f t="shared" ref="I476:N476" si="78">I477/I475</f>
        <v>0.35488958990536279</v>
      </c>
      <c r="J476" s="72">
        <f t="shared" si="78"/>
        <v>0.31237797735259665</v>
      </c>
      <c r="K476" s="72">
        <f t="shared" si="78"/>
        <v>0.30923850019327404</v>
      </c>
      <c r="L476" s="72">
        <f t="shared" si="78"/>
        <v>0.2678913126674321</v>
      </c>
      <c r="M476" s="72">
        <f t="shared" si="78"/>
        <v>0.2652519893899204</v>
      </c>
      <c r="N476" s="72">
        <f t="shared" si="78"/>
        <v>0.26266416510318952</v>
      </c>
      <c r="O476" s="59">
        <f>N476/G476*100</f>
        <v>65.29831144465291</v>
      </c>
      <c r="P476" s="60" t="s">
        <v>762</v>
      </c>
    </row>
    <row r="477" spans="1:16" s="74" customFormat="1" hidden="1" x14ac:dyDescent="0.25">
      <c r="A477" s="13"/>
      <c r="B477" s="27" t="s">
        <v>444</v>
      </c>
      <c r="C477" s="28" t="s">
        <v>80</v>
      </c>
      <c r="D477" s="28"/>
      <c r="E477" s="28"/>
      <c r="F477" s="161"/>
      <c r="G477" s="161">
        <v>10</v>
      </c>
      <c r="H477" s="161">
        <v>9</v>
      </c>
      <c r="I477" s="161">
        <v>9</v>
      </c>
      <c r="J477" s="161">
        <v>8</v>
      </c>
      <c r="K477" s="161">
        <v>8</v>
      </c>
      <c r="L477" s="161">
        <v>7</v>
      </c>
      <c r="M477" s="161">
        <v>7</v>
      </c>
      <c r="N477" s="161">
        <v>7</v>
      </c>
      <c r="O477" s="29"/>
      <c r="P477" s="73"/>
    </row>
    <row r="478" spans="1:16" ht="62.4" x14ac:dyDescent="0.25">
      <c r="A478" s="55">
        <v>129</v>
      </c>
      <c r="B478" s="61" t="s">
        <v>445</v>
      </c>
      <c r="C478" s="57" t="s">
        <v>446</v>
      </c>
      <c r="D478" s="57"/>
      <c r="E478" s="57"/>
      <c r="F478" s="163"/>
      <c r="G478" s="128" t="s">
        <v>64</v>
      </c>
      <c r="H478" s="128" t="s">
        <v>64</v>
      </c>
      <c r="I478" s="128" t="s">
        <v>64</v>
      </c>
      <c r="J478" s="128" t="s">
        <v>64</v>
      </c>
      <c r="K478" s="128" t="s">
        <v>64</v>
      </c>
      <c r="L478" s="128" t="s">
        <v>64</v>
      </c>
      <c r="M478" s="128" t="s">
        <v>64</v>
      </c>
      <c r="N478" s="128" t="s">
        <v>64</v>
      </c>
      <c r="O478" s="59"/>
      <c r="P478" s="60" t="s">
        <v>447</v>
      </c>
    </row>
    <row r="481" spans="1:16" s="179" customFormat="1" x14ac:dyDescent="0.3">
      <c r="A481" s="177"/>
      <c r="B481" s="2"/>
      <c r="C481" s="178"/>
      <c r="D481" s="178"/>
      <c r="E481" s="178"/>
      <c r="O481" s="180"/>
      <c r="P481" s="2"/>
    </row>
    <row r="482" spans="1:16" s="179" customFormat="1" ht="26.4" customHeight="1" x14ac:dyDescent="0.3">
      <c r="A482" s="177"/>
      <c r="B482" s="2"/>
      <c r="C482" s="206"/>
      <c r="D482" s="206"/>
      <c r="E482" s="206"/>
      <c r="F482" s="206"/>
      <c r="G482" s="206"/>
      <c r="H482" s="206"/>
      <c r="I482" s="206"/>
      <c r="O482" s="180"/>
      <c r="P482" s="2"/>
    </row>
  </sheetData>
  <mergeCells count="30">
    <mergeCell ref="C482:I482"/>
    <mergeCell ref="B2:N2"/>
    <mergeCell ref="A6:A7"/>
    <mergeCell ref="B6:B7"/>
    <mergeCell ref="C6:C7"/>
    <mergeCell ref="D6:D7"/>
    <mergeCell ref="E6:E7"/>
    <mergeCell ref="F6:F7"/>
    <mergeCell ref="G6:G7"/>
    <mergeCell ref="H6:O6"/>
    <mergeCell ref="B4:P4"/>
    <mergeCell ref="B248:O248"/>
    <mergeCell ref="B304:O304"/>
    <mergeCell ref="B327:O327"/>
    <mergeCell ref="B338:O338"/>
    <mergeCell ref="B9:O9"/>
    <mergeCell ref="B10:O10"/>
    <mergeCell ref="B88:O88"/>
    <mergeCell ref="B210:O210"/>
    <mergeCell ref="B225:O225"/>
    <mergeCell ref="B247:O247"/>
    <mergeCell ref="B437:O437"/>
    <mergeCell ref="B438:O438"/>
    <mergeCell ref="B358:O358"/>
    <mergeCell ref="B359:O359"/>
    <mergeCell ref="B249:I249"/>
    <mergeCell ref="B250:I250"/>
    <mergeCell ref="B263:I263"/>
    <mergeCell ref="B289:I289"/>
    <mergeCell ref="B295:I295"/>
  </mergeCells>
  <pageMargins left="0.70866141732283472" right="0.70866141732283472" top="0.74803149606299213" bottom="0.74803149606299213" header="0.31496062992125984" footer="0.31496062992125984"/>
  <pageSetup paperSize="9" scale="63" orientation="portrait" r:id="rId1"/>
  <headerFooter>
    <oddFooter>&amp;C&amp;P</oddFooter>
  </headerFooter>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План, приложение 1</vt:lpstr>
      <vt:lpstr>Приложение к плану</vt:lpstr>
      <vt:lpstr>'План, приложение 1'!Заголовки_для_печати</vt:lpstr>
      <vt:lpstr>'Приложение к плану'!Заголовки_для_печати</vt:lpstr>
      <vt:lpstr>'План, приложение 1'!Область_печати</vt:lpstr>
      <vt:lpstr>'Приложение к плану'!Область_печати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Третьякова Ирина Васильевна</dc:creator>
  <cp:lastModifiedBy>Третьякова Ирина Васильевна</cp:lastModifiedBy>
  <cp:lastPrinted>2015-04-16T07:55:32Z</cp:lastPrinted>
  <dcterms:created xsi:type="dcterms:W3CDTF">2015-02-05T08:22:07Z</dcterms:created>
  <dcterms:modified xsi:type="dcterms:W3CDTF">2015-11-25T09:45:16Z</dcterms:modified>
</cp:coreProperties>
</file>